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amsys.sharepoint.com/sites/PROJ160140041FHWATruckParking/Shared Documents/Truck Parking Estimation Tool/Truck Parking Estimation Tool Submittal_508/"/>
    </mc:Choice>
  </mc:AlternateContent>
  <xr:revisionPtr revIDLastSave="15" documentId="8_{9CBB63A6-D2EB-4D20-9B3D-4B4FACCD0813}" xr6:coauthVersionLast="47" xr6:coauthVersionMax="47" xr10:uidLastSave="{096A0899-09F8-4F7B-A4B2-51997BDA4898}"/>
  <bookViews>
    <workbookView xWindow="19090" yWindow="-110" windowWidth="19420" windowHeight="11020" activeTab="1" xr2:uid="{00000000-000D-0000-FFFF-FFFF00000000}"/>
  </bookViews>
  <sheets>
    <sheet name="ReadMe " sheetId="4" r:id="rId1"/>
    <sheet name="Estimation Tool" sheetId="2" r:id="rId2"/>
    <sheet name="Parameters - Distance" sheetId="5" state="hidden" r:id="rId3"/>
    <sheet name="Parameters - Linear Model 1" sheetId="3" state="hidden" r:id="rId4"/>
  </sheets>
  <definedNames>
    <definedName name="_R2">'Parameters - Linear Model 1'!$E$5:$E$22</definedName>
    <definedName name="Metric">'Parameters - Linear Model 1'!$D$5:$D$22</definedName>
    <definedName name="N">'Parameters - Linear Model 1'!$F$5:$F$22</definedName>
    <definedName name="NAICS_31_33_Manufacturing">'Parameters - Linear Model 1'!$D$5:$F$5</definedName>
    <definedName name="NAICS_42_Wholesale_Trade">'Parameters - Linear Model 1'!$D$6:$F$6</definedName>
    <definedName name="NAICS_44_45_Retail_Trade">'Parameters - Linear Model 1'!$D$7:$F$7</definedName>
    <definedName name="NAICS_48_Transportation">'Parameters - Linear Model 1'!$D$8:$F$8</definedName>
    <definedName name="NAICS_49_Warehousing">'Parameters - Linear Model 1'!$D$9:$F$9</definedName>
    <definedName name="NAICS_72_Accommodation_and_Restaurants">'Parameters - Linear Model 1'!$D$10:$F$10</definedName>
    <definedName name="Type">'Parameters - Linear Model 1'!$B$5:$B$22</definedName>
    <definedName name="α">'Parameters - Linear Model 1'!$C$5:$C$22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G9" i="3"/>
  <c r="G15" i="3"/>
  <c r="G21" i="3"/>
  <c r="H21" i="3" s="1"/>
  <c r="H15" i="3"/>
  <c r="G11" i="3"/>
  <c r="D14" i="2"/>
  <c r="D15" i="2"/>
  <c r="D13" i="2"/>
  <c r="D17" i="2" s="1"/>
  <c r="D29" i="2" s="1"/>
  <c r="H22" i="3"/>
  <c r="H20" i="3"/>
  <c r="H19" i="3"/>
  <c r="H18" i="3"/>
  <c r="H17" i="3"/>
  <c r="H16" i="3"/>
  <c r="H14" i="3"/>
  <c r="H13" i="3"/>
  <c r="H12" i="3"/>
  <c r="H11" i="3"/>
  <c r="H14" i="2"/>
  <c r="U69" i="3"/>
  <c r="U68" i="3"/>
  <c r="U66" i="3"/>
  <c r="U65" i="3"/>
  <c r="U63" i="3"/>
  <c r="U59" i="3"/>
  <c r="U58" i="3"/>
  <c r="U57" i="3"/>
  <c r="U56" i="3"/>
  <c r="U54" i="3"/>
  <c r="U50" i="3"/>
  <c r="U43" i="3"/>
  <c r="U42" i="3"/>
  <c r="U34" i="3"/>
  <c r="U31" i="3"/>
  <c r="U30" i="3"/>
  <c r="N69" i="3"/>
  <c r="N68" i="3"/>
  <c r="N66" i="3"/>
  <c r="N65" i="3"/>
  <c r="N63" i="3"/>
  <c r="N59" i="3"/>
  <c r="N58" i="3"/>
  <c r="N57" i="3"/>
  <c r="N56" i="3"/>
  <c r="N54" i="3"/>
  <c r="N53" i="3"/>
  <c r="N52" i="3"/>
  <c r="N50" i="3"/>
  <c r="N46" i="3"/>
  <c r="N45" i="3"/>
  <c r="N44" i="3"/>
  <c r="N43" i="3"/>
  <c r="N42" i="3"/>
  <c r="N35" i="3"/>
  <c r="N34" i="3"/>
  <c r="N33" i="3"/>
  <c r="N31" i="3"/>
  <c r="N30" i="3"/>
  <c r="G31" i="3"/>
  <c r="G32" i="3"/>
  <c r="G33" i="3"/>
  <c r="G34" i="3"/>
  <c r="H13" i="2" s="1"/>
  <c r="H17" i="2" s="1"/>
  <c r="H26" i="2" s="1"/>
  <c r="G35" i="3"/>
  <c r="G36" i="3"/>
  <c r="G42" i="3"/>
  <c r="G43" i="3"/>
  <c r="G44" i="3"/>
  <c r="G45" i="3"/>
  <c r="G46" i="3"/>
  <c r="G50" i="3"/>
  <c r="G51" i="3"/>
  <c r="G52" i="3"/>
  <c r="G53" i="3"/>
  <c r="G54" i="3"/>
  <c r="G55" i="3"/>
  <c r="G56" i="3"/>
  <c r="G57" i="3"/>
  <c r="G58" i="3"/>
  <c r="G59" i="3"/>
  <c r="G62" i="3"/>
  <c r="G63" i="3"/>
  <c r="G65" i="3"/>
  <c r="G66" i="3"/>
  <c r="G67" i="3"/>
  <c r="G68" i="3"/>
  <c r="G69" i="3"/>
  <c r="G6" i="3"/>
  <c r="G7" i="3"/>
  <c r="G8" i="3"/>
  <c r="G10" i="3"/>
  <c r="G12" i="3"/>
  <c r="G13" i="3"/>
  <c r="G14" i="3"/>
  <c r="G16" i="3"/>
  <c r="G17" i="3"/>
  <c r="G18" i="3"/>
  <c r="G19" i="3"/>
  <c r="G20" i="3"/>
  <c r="G22" i="3"/>
  <c r="G5" i="3"/>
  <c r="N8" i="5"/>
  <c r="N11" i="5"/>
  <c r="N10" i="5"/>
  <c r="N9" i="5"/>
  <c r="N22" i="5"/>
  <c r="N19" i="5"/>
  <c r="N21" i="5"/>
  <c r="N20" i="5"/>
  <c r="H36" i="2" l="1"/>
  <c r="H28" i="2"/>
  <c r="H29" i="2"/>
  <c r="H27" i="2"/>
  <c r="H33" i="2"/>
  <c r="H34" i="2"/>
  <c r="H35" i="2"/>
  <c r="H19" i="2"/>
  <c r="H18" i="2"/>
  <c r="D36" i="2"/>
  <c r="D34" i="2"/>
  <c r="D35" i="2"/>
  <c r="D33" i="2"/>
  <c r="D19" i="2"/>
  <c r="D18" i="2"/>
  <c r="D28" i="2"/>
  <c r="D27" i="2"/>
  <c r="D26" i="2"/>
</calcChain>
</file>

<file path=xl/sharedStrings.xml><?xml version="1.0" encoding="utf-8"?>
<sst xmlns="http://schemas.openxmlformats.org/spreadsheetml/2006/main" count="507" uniqueCount="140">
  <si>
    <t xml:space="preserve">Truck Parking Estimation Tool </t>
  </si>
  <si>
    <t xml:space="preserve">How much truck parking will a site need? </t>
  </si>
  <si>
    <t>Estimate using 2-Digit NAICS</t>
  </si>
  <si>
    <t>Estimate using 3-Digit NAICS</t>
  </si>
  <si>
    <t>2- Digit NAICS Code</t>
  </si>
  <si>
    <t>NAICS 42 Wholesale Trade</t>
  </si>
  <si>
    <t>3-Digit NAICS Code</t>
  </si>
  <si>
    <t>NAICS.311 Food Manufacturing</t>
  </si>
  <si>
    <t>Number of Employees</t>
  </si>
  <si>
    <r>
      <t xml:space="preserve">Daily Truck Trips </t>
    </r>
    <r>
      <rPr>
        <b/>
        <sz val="11"/>
        <color theme="1"/>
        <rFont val="Calibri"/>
        <family val="2"/>
        <scheme val="minor"/>
      </rPr>
      <t>(overrides employment-based calculation)</t>
    </r>
  </si>
  <si>
    <t>Coefficient: Total Daily Stops</t>
  </si>
  <si>
    <t>Coefficient: Peak Parking</t>
  </si>
  <si>
    <t>Coefficient: Daily Total Hours of Parking</t>
  </si>
  <si>
    <t>Total daily truck stops generated</t>
  </si>
  <si>
    <t>Peak parking demand</t>
  </si>
  <si>
    <t>Total daily hours of parking</t>
  </si>
  <si>
    <t>Where else in my community may there be truck parking impacts?</t>
  </si>
  <si>
    <t>First Stop Prior to Facility by Distance</t>
  </si>
  <si>
    <t>Distance</t>
  </si>
  <si>
    <t>Number of Stops</t>
  </si>
  <si>
    <t>Less than 20 miles</t>
  </si>
  <si>
    <t>20-50 miles</t>
  </si>
  <si>
    <t>50-150 Miles</t>
  </si>
  <si>
    <t>Longer Than 150 Miles</t>
  </si>
  <si>
    <t>First Stop After Facility by Distance</t>
  </si>
  <si>
    <t>How should I interpret these results?</t>
  </si>
  <si>
    <t>This tool uses data from several communities, sources, and studies to provide estimates of truck parking demand based on employment and site type.</t>
  </si>
  <si>
    <t xml:space="preserve">If you have better information about your community or a specific site, such as truck generation estimates, utilize the truck trip override to get the best results. </t>
  </si>
  <si>
    <t xml:space="preserve">Total daily truck stops generated: Total number of trucks coming to a site. </t>
  </si>
  <si>
    <t>Peak parking demand: The maximum number of trucks anticipated to need parking at the same time.</t>
  </si>
  <si>
    <t xml:space="preserve">Total daily hours of parking: This is a measure of the overall use of parking. This measure does not directly translate to number of spaces needed, but can be used to compare demand for different conditions. </t>
  </si>
  <si>
    <t>Parking by distance: Not all truck parking demand will occur at the site. Trucks need to park for many reasons, and the impact of a single development can change parking patterns farther away.</t>
  </si>
  <si>
    <t>This page provides a description of the tool's metrics and disclaimers.</t>
  </si>
  <si>
    <t>Description of Metrics</t>
  </si>
  <si>
    <t>a</t>
  </si>
  <si>
    <t>Daily Truck Stops</t>
  </si>
  <si>
    <t>The number of truck parking stops generated per weekday</t>
  </si>
  <si>
    <t>b</t>
  </si>
  <si>
    <t>Peak Occupancy</t>
  </si>
  <si>
    <t>Number of truck parking stops generated per weekday at the time of day when there are the most trucks parked</t>
  </si>
  <si>
    <t>c</t>
  </si>
  <si>
    <t>Parking Hours</t>
  </si>
  <si>
    <t>Number of truck parking hours generated per weekday</t>
  </si>
  <si>
    <t>Disclaimers</t>
  </si>
  <si>
    <t xml:space="preserve">The Maricopa Association of Governments (MAG) Truck Parking Study uses American Transportation Research Institute (ATRI) truck GPS data from a period of 8 weeks in 2019 and early 2020. </t>
  </si>
  <si>
    <t>The current version of the tool incorporates the "Linear Without Intercept" Model of truck parking estimation.</t>
  </si>
  <si>
    <t>All models from the study were reviewed, including linear, log-linear, and negative binomial models. No model was found to be superior to other types of models in all cases.</t>
  </si>
  <si>
    <t>The linear without intercept model was chosen as it is the simplest model to implement and is versatile in terms of incorporating other variables.</t>
  </si>
  <si>
    <t>Future versions may include other model types.</t>
  </si>
  <si>
    <t xml:space="preserve">Estimates are provided for 2 and 3-digit North American Industry Classification System (NAICS) codes. Sample sizes are limited for 3-digit codes.  </t>
  </si>
  <si>
    <t>As described in the study, count models can result in zero values, sometimes as a result of statisitcal insignificance.</t>
  </si>
  <si>
    <t xml:space="preserve">As a result, the availability of data for NAICS codes may vary between 2 and 3-digit codes. Some NAICS codes may be missing or may not appear within all models. </t>
  </si>
  <si>
    <t>3-digit NAICS codes nested under corresponding 2-digit codes may not have the same coefficient values. Therefore, estimated truck stops may not equal the same values.</t>
  </si>
  <si>
    <t>The user should be cautious when using both estimates together for the same calculation.</t>
  </si>
  <si>
    <t xml:space="preserve">Truck parking estimates are for weekdays only. </t>
  </si>
  <si>
    <t>Distance of truck parking estimates are based on TxDOT's "Analysis of INRIX Trip Commercial Vehicle Waypoint Data to Investigate Development of Factors for Truck Parking Demand" study.</t>
  </si>
  <si>
    <t>The study uses INRIX trip data and a small sample of Maryland Department of Transportation (MDOT) trip data for March 2019.</t>
  </si>
  <si>
    <t xml:space="preserve">Data were analyzed for six locations and sorted to determine stops just prior to and after stopping at each location. </t>
  </si>
  <si>
    <t xml:space="preserve">Estimates were generated by determining the average of distance estimates for "Near Highway", "Designated Parking Lot", and "Possible Parking Area" classifications. </t>
  </si>
  <si>
    <t>Location Details</t>
  </si>
  <si>
    <t>Source: TxDOT Analysis of INRIX Trip Commercial Vehicle Waypoint Data to Investigate Development of Factors for Truck Parking Demand</t>
  </si>
  <si>
    <t>first stop</t>
  </si>
  <si>
    <t>Distance Category, N=6,839</t>
  </si>
  <si>
    <t>Commercial/Industrial </t>
  </si>
  <si>
    <t>Near Highway </t>
  </si>
  <si>
    <t>Designated Parking Lot </t>
  </si>
  <si>
    <t>Possible Parking Area </t>
  </si>
  <si>
    <t>Residential/Medical/ Educational </t>
  </si>
  <si>
    <t>Average</t>
  </si>
  <si>
    <t>N</t>
  </si>
  <si>
    <t>%</t>
  </si>
  <si>
    <t>less than 20 miles</t>
  </si>
  <si>
    <t>50-150 miles</t>
  </si>
  <si>
    <t>longer than 150 miles</t>
  </si>
  <si>
    <t>last stop</t>
  </si>
  <si>
    <t>Distance Category, N=20,015</t>
  </si>
  <si>
    <t>Linear Model Without Intercept</t>
  </si>
  <si>
    <t>Source: MAG Truck Parking Study</t>
  </si>
  <si>
    <t>Model Estimates for Parking Activity per Weekday, Linear Models without Intercept, 2-Digit NAICS</t>
  </si>
  <si>
    <t>Type</t>
  </si>
  <si>
    <t>α</t>
  </si>
  <si>
    <t>Metric</t>
  </si>
  <si>
    <t>R2</t>
  </si>
  <si>
    <t>α * 4.67 expansion factor</t>
  </si>
  <si>
    <t>Ratio to trips</t>
  </si>
  <si>
    <t>NAICS 31-33 Manufacturing</t>
  </si>
  <si>
    <t>Stops</t>
  </si>
  <si>
    <t>NAICS 44-45 Retail Trade</t>
  </si>
  <si>
    <t>NAICS 48 Transportation</t>
  </si>
  <si>
    <t>NAICS 49 Warehousing</t>
  </si>
  <si>
    <t>Insufficient data in model</t>
  </si>
  <si>
    <t>NAICS 72 Accommodation and Restaurants</t>
  </si>
  <si>
    <t>Parking Hrs</t>
  </si>
  <si>
    <t>Model Estimates for Parking Stops per Weekday, Linear Models without Intercept, 3-Digit NAICS</t>
  </si>
  <si>
    <t>Model Estimates for Peak Occupancy per Weekday, Linear Models without Intercept, 3-Digit NAICS</t>
  </si>
  <si>
    <t>Model Estimates for Parking Hours per Weekday, Linear Models without Intercept, 3-Digit NAICS</t>
  </si>
  <si>
    <t>NAICS.212 Mining (except Oil and Gas)</t>
  </si>
  <si>
    <t>Parking Stops</t>
  </si>
  <si>
    <t>NAICS.221 Utilities</t>
  </si>
  <si>
    <t>NAICS.236 Construction of Buildings</t>
  </si>
  <si>
    <t>NAICS.237 Heavy and Civil Engineering Construction</t>
  </si>
  <si>
    <t>NAICS.238 Specialty Trade Contractors</t>
  </si>
  <si>
    <t>NAICS.312 Beverage and Tobacco Product Manufacturing</t>
  </si>
  <si>
    <t>NAICS.321 Wood Product Manufacturing</t>
  </si>
  <si>
    <t>NAICS.322 Paper Manufacturing</t>
  </si>
  <si>
    <t>NAICS.323 Printing and Related Support Activities</t>
  </si>
  <si>
    <t>NAICS.324 Petroleum and Coal Products Manufacturing</t>
  </si>
  <si>
    <t>NAICS.325 Chemical Manufacturing</t>
  </si>
  <si>
    <t>NAICS.326 Plastics and Rubber Products Manufacturing</t>
  </si>
  <si>
    <t>NAICS.327 Nonmetallic Mineral Product Manufacturing</t>
  </si>
  <si>
    <t>NAICS.331 Primary Metal Manufacturing</t>
  </si>
  <si>
    <t>NAICS.332 Fabricated Metal Product Manufacturing</t>
  </si>
  <si>
    <t>NAICS.333 Machinery Manufacturing</t>
  </si>
  <si>
    <t>NAICS.334 Computer and Electronic Product Manufacturing</t>
  </si>
  <si>
    <t>NAICS.335 Electrical Equipment, Appliance, and Component Manufacturing</t>
  </si>
  <si>
    <t>NAICS.336 Transportation Equipment Manufacturing</t>
  </si>
  <si>
    <t>NAICS.337 Furniture and Related Product Manufacturing</t>
  </si>
  <si>
    <t>NAICS.339 Miscellaneous Manufacturing</t>
  </si>
  <si>
    <t>NAICS.423 Merchant Wholesalers, Durable Goods</t>
  </si>
  <si>
    <t>NAICS.424 Merchant Wholesalers, Nondurable Goods</t>
  </si>
  <si>
    <t>NAICS.441 Motor Vehicle and Parts Dealers</t>
  </si>
  <si>
    <t>NAICS.442 Furniture and Home Furnishings Stores</t>
  </si>
  <si>
    <t>NAICS.444 Building Material and Garden Equipment and Supplies Dealers</t>
  </si>
  <si>
    <t>NAICS.445 Food and Beverage Stores</t>
  </si>
  <si>
    <t>NAICS.446 Health and Personal Care Stores</t>
  </si>
  <si>
    <t>NAICS.447 Gasoline Stations</t>
  </si>
  <si>
    <t>NAICS.451 Sporting Goods, Hobby, Musical Instrument, and Book Stores</t>
  </si>
  <si>
    <t>NAICS.452 General Merchandise Stores</t>
  </si>
  <si>
    <t>NAICS.453 Miscellaneous Store Retailers</t>
  </si>
  <si>
    <t>NAICS.454 Nonstore Retailers</t>
  </si>
  <si>
    <t>NAICS.484 Truck Transportation</t>
  </si>
  <si>
    <t>NAICS.485 Transit and Ground Passenger Transportation</t>
  </si>
  <si>
    <t>NAICS.488 Support Activities for Transportation</t>
  </si>
  <si>
    <t>NAICS.492 Couriers and Messengers</t>
  </si>
  <si>
    <t>NAICS.493 Warehousing and Storage</t>
  </si>
  <si>
    <t>NAICS.721 Accommodation</t>
  </si>
  <si>
    <t>NAICS.722 Food Services and Drinking Places</t>
  </si>
  <si>
    <t>NOT STATISTICALLY SIGNIFICANT</t>
  </si>
  <si>
    <t>ReadMe</t>
  </si>
  <si>
    <t>Shaded fields allow user inputs. Cells without shading are ouputs or results of the estimation 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</si>
</sst>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B3838"/>
      <name val="Calibri"/>
      <family val="2"/>
      <scheme val="minor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ck">
        <color theme="4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0" xfId="0" applyFill="1"/>
    <xf numFmtId="0" fontId="0" fillId="2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5" xfId="0" applyFill="1" applyBorder="1"/>
    <xf numFmtId="0" fontId="2" fillId="2" borderId="0" xfId="0" applyFont="1" applyFill="1"/>
    <xf numFmtId="0" fontId="0" fillId="2" borderId="16" xfId="0" applyFill="1" applyBorder="1"/>
    <xf numFmtId="0" fontId="6" fillId="0" borderId="0" xfId="0" applyFont="1" applyAlignment="1">
      <alignment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9" fontId="3" fillId="2" borderId="4" xfId="0" applyNumberFormat="1" applyFont="1" applyFill="1" applyBorder="1" applyAlignment="1">
      <alignment horizontal="right" vertical="center"/>
    </xf>
    <xf numFmtId="9" fontId="3" fillId="5" borderId="4" xfId="0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7" xfId="0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7" fillId="0" borderId="0" xfId="0" applyFont="1"/>
    <xf numFmtId="0" fontId="7" fillId="0" borderId="16" xfId="0" applyFont="1" applyBorder="1"/>
    <xf numFmtId="0" fontId="0" fillId="7" borderId="0" xfId="0" applyFill="1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9" fontId="0" fillId="0" borderId="0" xfId="1" applyFont="1"/>
    <xf numFmtId="9" fontId="0" fillId="0" borderId="0" xfId="0" applyNumberFormat="1"/>
    <xf numFmtId="0" fontId="4" fillId="6" borderId="2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2" borderId="4" xfId="0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9" fillId="2" borderId="25" xfId="2" applyFill="1"/>
    <xf numFmtId="0" fontId="10" fillId="2" borderId="33" xfId="3" applyFill="1" applyBorder="1"/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8" borderId="13" xfId="0" applyFill="1" applyBorder="1" applyAlignment="1" applyProtection="1">
      <alignment horizontal="center" wrapText="1"/>
      <protection locked="0"/>
    </xf>
    <xf numFmtId="0" fontId="0" fillId="8" borderId="8" xfId="0" applyFill="1" applyBorder="1" applyAlignment="1">
      <alignment horizontal="center"/>
    </xf>
    <xf numFmtId="0" fontId="0" fillId="8" borderId="14" xfId="0" applyFill="1" applyBorder="1" applyProtection="1">
      <protection locked="0"/>
    </xf>
    <xf numFmtId="0" fontId="9" fillId="0" borderId="25" xfId="2" applyFill="1"/>
    <xf numFmtId="0" fontId="0" fillId="0" borderId="0" xfId="0" applyFill="1"/>
    <xf numFmtId="0" fontId="2" fillId="0" borderId="0" xfId="0" applyFont="1" applyFill="1"/>
    <xf numFmtId="0" fontId="2" fillId="0" borderId="5" xfId="0" applyFont="1" applyFill="1" applyBorder="1"/>
    <xf numFmtId="0" fontId="0" fillId="0" borderId="15" xfId="0" applyFill="1" applyBorder="1"/>
    <xf numFmtId="164" fontId="0" fillId="0" borderId="15" xfId="0" applyNumberFormat="1" applyFill="1" applyBorder="1"/>
    <xf numFmtId="0" fontId="0" fillId="0" borderId="6" xfId="0" applyFill="1" applyBorder="1"/>
    <xf numFmtId="0" fontId="2" fillId="0" borderId="7" xfId="0" applyFont="1" applyFill="1" applyBorder="1" applyAlignment="1">
      <alignment horizontal="center"/>
    </xf>
    <xf numFmtId="0" fontId="10" fillId="0" borderId="26" xfId="3" applyFill="1"/>
    <xf numFmtId="0" fontId="0" fillId="0" borderId="8" xfId="0" applyFill="1" applyBorder="1"/>
    <xf numFmtId="0" fontId="0" fillId="0" borderId="7" xfId="0" applyFill="1" applyBorder="1"/>
    <xf numFmtId="0" fontId="11" fillId="0" borderId="27" xfId="4" applyFill="1"/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165" fontId="0" fillId="0" borderId="14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165" fontId="0" fillId="0" borderId="24" xfId="0" applyNumberFormat="1" applyFill="1" applyBorder="1" applyAlignment="1">
      <alignment horizontal="center"/>
    </xf>
    <xf numFmtId="0" fontId="5" fillId="0" borderId="17" xfId="0" applyFont="1" applyFill="1" applyBorder="1"/>
    <xf numFmtId="1" fontId="0" fillId="0" borderId="2" xfId="0" applyNumberFormat="1" applyFill="1" applyBorder="1"/>
    <xf numFmtId="0" fontId="5" fillId="0" borderId="0" xfId="0" applyFont="1" applyFill="1"/>
    <xf numFmtId="1" fontId="0" fillId="0" borderId="0" xfId="0" applyNumberFormat="1" applyFill="1"/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28" xfId="0" applyFill="1" applyBorder="1"/>
    <xf numFmtId="1" fontId="0" fillId="0" borderId="30" xfId="0" applyNumberFormat="1" applyFill="1" applyBorder="1"/>
    <xf numFmtId="0" fontId="0" fillId="0" borderId="29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2" fillId="0" borderId="0" xfId="0" applyFont="1" applyFill="1" applyBorder="1" applyAlignment="1">
      <alignment horizontal="center"/>
    </xf>
    <xf numFmtId="0" fontId="10" fillId="0" borderId="26" xfId="3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6" xfId="0" applyFill="1" applyBorder="1"/>
    <xf numFmtId="0" fontId="0" fillId="0" borderId="4" xfId="0" applyFill="1" applyBorder="1"/>
  </cellXfs>
  <cellStyles count="5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</cellStyles>
  <dxfs count="3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D4ECB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2578100</xdr:colOff>
      <xdr:row>25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2D31BD-0987-448A-A706-AC1EF883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381500"/>
          <a:ext cx="25812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CA1728A-7D40-4597-9A6C-2745AD143F65}" name="FirstStopPriortoFacilitybyDistance2DigitNAICSCode" displayName="FirstStopPriortoFacilitybyDistance2DigitNAICSCode" ref="C25:D29" totalsRowShown="0" headerRowDxfId="13" dataDxfId="12" headerRowBorderDxfId="27" tableBorderDxfId="26" totalsRowBorderDxfId="25">
  <autoFilter ref="C25:D29" xr:uid="{2CA1728A-7D40-4597-9A6C-2745AD143F65}"/>
  <tableColumns count="2">
    <tableColumn id="1" xr3:uid="{F3230763-25B2-437A-B5E5-C430C8A9BD32}" name="Distance" dataDxfId="15"/>
    <tableColumn id="2" xr3:uid="{E43622B0-8E76-4F8D-8694-ED8C375740AA}" name="Number of Stops" dataDxfId="14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B553471-B6FA-493D-9933-127497F484A0}" name="FirstStopPriortoFacilitybyDistance3DigitNAICSCode" displayName="FirstStopPriortoFacilitybyDistance3DigitNAICSCode" ref="G25:H29" totalsRowShown="0" headerRowDxfId="9" dataDxfId="8" headerRowBorderDxfId="24" tableBorderDxfId="23" totalsRowBorderDxfId="22">
  <autoFilter ref="G25:H29" xr:uid="{8B553471-B6FA-493D-9933-127497F484A0}"/>
  <tableColumns count="2">
    <tableColumn id="1" xr3:uid="{A3B78B82-E304-41AE-B67F-071CD47E719F}" name="Distance" dataDxfId="11"/>
    <tableColumn id="2" xr3:uid="{5BFBE3EC-293A-4947-88FC-39D688FA09D0}" name="Number of Stops" dataDxfId="10"/>
  </tableColumns>
  <tableStyleInfo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B600D86-18F2-4C6F-ADAD-DF0583A96934}" name="FirstStopAfterFacilitybyDistance3DigitNAICSCode" displayName="FirstStopAfterFacilitybyDistance3DigitNAICSCode" ref="C32:D36" totalsRowShown="0" headerRowDxfId="5" dataDxfId="4" headerRowBorderDxfId="21" tableBorderDxfId="20" totalsRowBorderDxfId="19">
  <autoFilter ref="C32:D36" xr:uid="{8B600D86-18F2-4C6F-ADAD-DF0583A96934}"/>
  <tableColumns count="2">
    <tableColumn id="1" xr3:uid="{2D8003B0-1DD8-4047-A22B-B273DEDB57E7}" name="Distance" dataDxfId="7"/>
    <tableColumn id="2" xr3:uid="{6A7D3BBD-E4B1-43B7-92DB-6E991C84ABA7}" name="Number of Stops" dataDxfId="6"/>
  </tableColumns>
  <tableStyleInfo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0BBE3E2-4993-418C-88BB-C6E6D68FCBF8}" name="FirstStopAfterFacilitybyDistance2DigitNAICSCode" displayName="FirstStopAfterFacilitybyDistance2DigitNAICSCode" ref="G32:H36" totalsRowShown="0" headerRowDxfId="1" dataDxfId="0" headerRowBorderDxfId="18" tableBorderDxfId="17" totalsRowBorderDxfId="16">
  <autoFilter ref="G32:H36" xr:uid="{10BBE3E2-4993-418C-88BB-C6E6D68FCBF8}"/>
  <tableColumns count="2">
    <tableColumn id="1" xr3:uid="{4C275A23-821B-4D0C-AB45-B14E7C3371D9}" name="Distance" dataDxfId="3"/>
    <tableColumn id="2" xr3:uid="{BA5C8FC1-AFD0-475D-A2FB-175ACE5674BA}" name="Number of Stops" dataDxfId="2"/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A0CE-0831-4015-984C-89DBCDB9D33F}">
  <dimension ref="A1:T41"/>
  <sheetViews>
    <sheetView zoomScaleNormal="100" workbookViewId="0">
      <selection activeCell="D27" sqref="D27"/>
    </sheetView>
  </sheetViews>
  <sheetFormatPr defaultColWidth="9.140625" defaultRowHeight="15" x14ac:dyDescent="0.25"/>
  <cols>
    <col min="1" max="1" width="9.140625" style="6"/>
    <col min="2" max="2" width="11.140625" style="6" customWidth="1"/>
    <col min="3" max="16384" width="9.140625" style="6"/>
  </cols>
  <sheetData>
    <row r="1" spans="1:20" ht="20.25" thickBot="1" x14ac:dyDescent="0.35">
      <c r="A1" s="47" t="s">
        <v>138</v>
      </c>
    </row>
    <row r="2" spans="1:20" ht="15.75" thickTop="1" x14ac:dyDescent="0.25">
      <c r="A2" s="6" t="s">
        <v>32</v>
      </c>
      <c r="B2" s="13"/>
    </row>
    <row r="3" spans="1:20" ht="15.75" thickBot="1" x14ac:dyDescent="0.3"/>
    <row r="4" spans="1:20" ht="18" thickBot="1" x14ac:dyDescent="0.35">
      <c r="A4" s="48" t="s">
        <v>33</v>
      </c>
      <c r="B4" s="29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1:20" ht="15.75" thickTop="1" x14ac:dyDescent="0.25">
      <c r="A5" s="10"/>
      <c r="B5" s="13"/>
      <c r="L5" s="7"/>
    </row>
    <row r="6" spans="1:20" x14ac:dyDescent="0.25">
      <c r="A6" s="28" t="s">
        <v>34</v>
      </c>
      <c r="B6" s="6" t="s">
        <v>35</v>
      </c>
      <c r="L6" s="7"/>
    </row>
    <row r="7" spans="1:20" x14ac:dyDescent="0.25">
      <c r="A7" s="28"/>
      <c r="B7" s="6" t="s">
        <v>36</v>
      </c>
      <c r="L7" s="7"/>
    </row>
    <row r="8" spans="1:20" x14ac:dyDescent="0.25">
      <c r="A8" s="28"/>
      <c r="L8" s="7"/>
    </row>
    <row r="9" spans="1:20" x14ac:dyDescent="0.25">
      <c r="A9" s="28" t="s">
        <v>37</v>
      </c>
      <c r="B9" s="6" t="s">
        <v>38</v>
      </c>
      <c r="L9" s="7"/>
    </row>
    <row r="10" spans="1:20" x14ac:dyDescent="0.25">
      <c r="A10" s="28"/>
      <c r="B10" s="6" t="s">
        <v>39</v>
      </c>
      <c r="L10" s="7"/>
    </row>
    <row r="11" spans="1:20" x14ac:dyDescent="0.25">
      <c r="A11" s="28"/>
      <c r="L11" s="7"/>
    </row>
    <row r="12" spans="1:20" x14ac:dyDescent="0.25">
      <c r="A12" s="28" t="s">
        <v>40</v>
      </c>
      <c r="B12" s="6" t="s">
        <v>41</v>
      </c>
      <c r="L12" s="7"/>
    </row>
    <row r="13" spans="1:20" x14ac:dyDescent="0.25">
      <c r="A13" s="10"/>
      <c r="B13" s="6" t="s">
        <v>42</v>
      </c>
      <c r="L13" s="7"/>
    </row>
    <row r="14" spans="1:20" ht="15.75" thickBot="1" x14ac:dyDescent="0.3">
      <c r="A14" s="11"/>
      <c r="B14" s="30"/>
      <c r="C14" s="14"/>
      <c r="D14" s="14"/>
      <c r="E14" s="14"/>
      <c r="F14" s="14"/>
      <c r="G14" s="14"/>
      <c r="H14" s="14"/>
      <c r="I14" s="14"/>
      <c r="J14" s="14"/>
      <c r="K14" s="14"/>
      <c r="L14" s="8"/>
    </row>
    <row r="15" spans="1:20" ht="15.75" thickBot="1" x14ac:dyDescent="0.3"/>
    <row r="16" spans="1:20" ht="18" thickBot="1" x14ac:dyDescent="0.35">
      <c r="A16" s="48" t="s">
        <v>43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9"/>
    </row>
    <row r="17" spans="1:20" ht="15.75" thickTop="1" x14ac:dyDescent="0.25">
      <c r="A17" s="10"/>
      <c r="T17" s="7"/>
    </row>
    <row r="18" spans="1:20" x14ac:dyDescent="0.25">
      <c r="A18" s="28">
        <v>1</v>
      </c>
      <c r="B18" s="6" t="s">
        <v>44</v>
      </c>
      <c r="T18" s="7"/>
    </row>
    <row r="19" spans="1:20" x14ac:dyDescent="0.25">
      <c r="A19" s="28"/>
      <c r="B19" s="6" t="s">
        <v>45</v>
      </c>
      <c r="T19" s="7"/>
    </row>
    <row r="20" spans="1:20" x14ac:dyDescent="0.25">
      <c r="A20" s="28"/>
      <c r="B20" s="6" t="s">
        <v>46</v>
      </c>
      <c r="T20" s="7"/>
    </row>
    <row r="21" spans="1:20" x14ac:dyDescent="0.25">
      <c r="A21" s="28"/>
      <c r="T21" s="7"/>
    </row>
    <row r="22" spans="1:20" x14ac:dyDescent="0.25">
      <c r="A22" s="28"/>
      <c r="B22" s="6" t="s">
        <v>47</v>
      </c>
      <c r="T22" s="7"/>
    </row>
    <row r="23" spans="1:20" x14ac:dyDescent="0.25">
      <c r="A23" s="10"/>
      <c r="B23" s="6" t="s">
        <v>48</v>
      </c>
      <c r="T23" s="7"/>
    </row>
    <row r="24" spans="1:20" x14ac:dyDescent="0.25">
      <c r="A24" s="10"/>
      <c r="T24" s="7"/>
    </row>
    <row r="25" spans="1:20" x14ac:dyDescent="0.25">
      <c r="A25" s="10"/>
      <c r="B25" s="6" t="s">
        <v>49</v>
      </c>
      <c r="T25" s="7"/>
    </row>
    <row r="26" spans="1:20" x14ac:dyDescent="0.25">
      <c r="A26" s="10"/>
      <c r="B26" s="6" t="s">
        <v>50</v>
      </c>
      <c r="T26" s="7"/>
    </row>
    <row r="27" spans="1:20" x14ac:dyDescent="0.25">
      <c r="A27" s="10"/>
      <c r="B27" s="6" t="s">
        <v>51</v>
      </c>
      <c r="T27" s="7"/>
    </row>
    <row r="28" spans="1:20" x14ac:dyDescent="0.25">
      <c r="A28" s="10"/>
      <c r="T28" s="7"/>
    </row>
    <row r="29" spans="1:20" x14ac:dyDescent="0.25">
      <c r="A29" s="10"/>
      <c r="B29" s="6" t="s">
        <v>52</v>
      </c>
      <c r="T29" s="7"/>
    </row>
    <row r="30" spans="1:20" x14ac:dyDescent="0.25">
      <c r="A30" s="10"/>
      <c r="B30" t="s">
        <v>53</v>
      </c>
      <c r="T30" s="7"/>
    </row>
    <row r="31" spans="1:20" x14ac:dyDescent="0.25">
      <c r="A31" s="10"/>
      <c r="T31" s="7"/>
    </row>
    <row r="32" spans="1:20" x14ac:dyDescent="0.25">
      <c r="A32" s="28">
        <v>2</v>
      </c>
      <c r="B32" s="6" t="s">
        <v>54</v>
      </c>
      <c r="T32" s="7"/>
    </row>
    <row r="33" spans="1:20" x14ac:dyDescent="0.25">
      <c r="A33" s="10"/>
      <c r="T33" s="7"/>
    </row>
    <row r="34" spans="1:20" x14ac:dyDescent="0.25">
      <c r="A34" s="28">
        <v>3</v>
      </c>
      <c r="B34" s="6" t="s">
        <v>55</v>
      </c>
      <c r="T34" s="7"/>
    </row>
    <row r="35" spans="1:20" x14ac:dyDescent="0.25">
      <c r="A35" s="28"/>
      <c r="B35" s="6" t="s">
        <v>56</v>
      </c>
      <c r="T35" s="7"/>
    </row>
    <row r="36" spans="1:20" x14ac:dyDescent="0.25">
      <c r="A36" s="28"/>
      <c r="B36" s="6" t="s">
        <v>57</v>
      </c>
      <c r="T36" s="7"/>
    </row>
    <row r="37" spans="1:20" x14ac:dyDescent="0.25">
      <c r="A37" s="10"/>
      <c r="B37" s="6" t="s">
        <v>58</v>
      </c>
      <c r="T37" s="7"/>
    </row>
    <row r="38" spans="1:20" x14ac:dyDescent="0.25">
      <c r="A38" s="10"/>
      <c r="T38" s="7"/>
    </row>
    <row r="39" spans="1:20" ht="15.75" thickBot="1" x14ac:dyDescent="0.3">
      <c r="A39" s="11"/>
      <c r="B39" s="3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"/>
    </row>
    <row r="41" spans="1:20" x14ac:dyDescent="0.25">
      <c r="C41" s="3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D37D-4583-4CC3-8495-2DB87E13155E}">
  <dimension ref="A1:I49"/>
  <sheetViews>
    <sheetView tabSelected="1" zoomScale="85" zoomScaleNormal="85" workbookViewId="0">
      <selection activeCell="C4" sqref="C4"/>
    </sheetView>
  </sheetViews>
  <sheetFormatPr defaultColWidth="9.140625" defaultRowHeight="15" x14ac:dyDescent="0.25"/>
  <cols>
    <col min="1" max="2" width="9.140625" style="55"/>
    <col min="3" max="3" width="56" style="55" customWidth="1"/>
    <col min="4" max="4" width="34" style="55" customWidth="1"/>
    <col min="5" max="6" width="9.140625" style="55"/>
    <col min="7" max="7" width="56" style="55" bestFit="1" customWidth="1"/>
    <col min="8" max="8" width="35.85546875" style="55" customWidth="1"/>
    <col min="9" max="9" width="8" style="55" customWidth="1"/>
    <col min="10" max="16384" width="9.140625" style="55"/>
  </cols>
  <sheetData>
    <row r="1" spans="1:9" ht="20.25" thickBot="1" x14ac:dyDescent="0.35">
      <c r="A1" s="54" t="s">
        <v>0</v>
      </c>
    </row>
    <row r="2" spans="1:9" ht="15.75" thickTop="1" x14ac:dyDescent="0.25">
      <c r="A2" s="55" t="s">
        <v>139</v>
      </c>
    </row>
    <row r="5" spans="1:9" ht="15.75" thickBot="1" x14ac:dyDescent="0.3">
      <c r="B5" s="56"/>
      <c r="F5" s="56"/>
    </row>
    <row r="6" spans="1:9" x14ac:dyDescent="0.25">
      <c r="B6" s="57"/>
      <c r="C6" s="58"/>
      <c r="D6" s="59"/>
      <c r="E6" s="58"/>
      <c r="F6" s="58"/>
      <c r="G6" s="58"/>
      <c r="H6" s="58"/>
      <c r="I6" s="60"/>
    </row>
    <row r="7" spans="1:9" ht="18" thickBot="1" x14ac:dyDescent="0.35">
      <c r="B7" s="61">
        <v>1</v>
      </c>
      <c r="C7" s="62" t="s">
        <v>1</v>
      </c>
      <c r="G7" s="56"/>
      <c r="I7" s="63"/>
    </row>
    <row r="8" spans="1:9" ht="15.75" thickTop="1" x14ac:dyDescent="0.25">
      <c r="B8" s="64"/>
      <c r="I8" s="63"/>
    </row>
    <row r="9" spans="1:9" ht="15.75" thickBot="1" x14ac:dyDescent="0.3">
      <c r="B9" s="64"/>
      <c r="C9" s="65" t="s">
        <v>2</v>
      </c>
      <c r="G9" s="65" t="s">
        <v>3</v>
      </c>
      <c r="I9" s="63"/>
    </row>
    <row r="10" spans="1:9" x14ac:dyDescent="0.25">
      <c r="B10" s="64"/>
      <c r="C10" s="66" t="s">
        <v>4</v>
      </c>
      <c r="D10" s="51" t="s">
        <v>85</v>
      </c>
      <c r="G10" s="66" t="s">
        <v>6</v>
      </c>
      <c r="H10" s="51" t="s">
        <v>7</v>
      </c>
      <c r="I10" s="63"/>
    </row>
    <row r="11" spans="1:9" x14ac:dyDescent="0.25">
      <c r="B11" s="64"/>
      <c r="C11" s="67" t="s">
        <v>8</v>
      </c>
      <c r="D11" s="52"/>
      <c r="G11" s="67" t="s">
        <v>8</v>
      </c>
      <c r="H11" s="52"/>
      <c r="I11" s="63"/>
    </row>
    <row r="12" spans="1:9" x14ac:dyDescent="0.25">
      <c r="B12" s="64"/>
      <c r="C12" s="67" t="s">
        <v>9</v>
      </c>
      <c r="D12" s="53"/>
      <c r="G12" s="67" t="s">
        <v>9</v>
      </c>
      <c r="H12" s="53"/>
      <c r="I12" s="63"/>
    </row>
    <row r="13" spans="1:9" x14ac:dyDescent="0.25">
      <c r="B13" s="64"/>
      <c r="C13" s="67" t="s">
        <v>10</v>
      </c>
      <c r="D13" s="68">
        <f>IF(D12&gt;0,"N/A",(VLOOKUP(D10,'Parameters - Linear Model 1'!B5:G10,6,FALSE)))</f>
        <v>3.5958999999999998E-2</v>
      </c>
      <c r="G13" s="67" t="s">
        <v>10</v>
      </c>
      <c r="H13" s="68">
        <f>VLOOKUP(H10,'Parameters - Linear Model 1'!B28:G69,6,FALSE)</f>
        <v>4.7400499999999998E-2</v>
      </c>
      <c r="I13" s="63"/>
    </row>
    <row r="14" spans="1:9" x14ac:dyDescent="0.25">
      <c r="B14" s="64"/>
      <c r="C14" s="67" t="s">
        <v>11</v>
      </c>
      <c r="D14" s="68">
        <f>VLOOKUP(D10,'Parameters - Linear Model 1'!B11:H16,7,FALSE)</f>
        <v>0.13896103896103898</v>
      </c>
      <c r="G14" s="67" t="s">
        <v>11</v>
      </c>
      <c r="H14" s="68">
        <f>VLOOKUP(H10,'Parameters - Linear Model 1'!I29:N69,6,FALSE)</f>
        <v>6.1176999999999994E-3</v>
      </c>
      <c r="I14" s="63"/>
    </row>
    <row r="15" spans="1:9" ht="15.75" thickBot="1" x14ac:dyDescent="0.3">
      <c r="B15" s="64"/>
      <c r="C15" s="69" t="s">
        <v>12</v>
      </c>
      <c r="D15" s="70">
        <f>VLOOKUP(D10,'Parameters - Linear Model 1'!B17:H22,7,FALSE)</f>
        <v>2.3298701298701299</v>
      </c>
      <c r="G15" s="69" t="s">
        <v>12</v>
      </c>
      <c r="H15" s="70">
        <f>VLOOKUP(H10,'Parameters - Linear Model 1'!P29:U69,6,FALSE)</f>
        <v>9.5688300000000004E-2</v>
      </c>
      <c r="I15" s="63"/>
    </row>
    <row r="16" spans="1:9" ht="15.75" thickBot="1" x14ac:dyDescent="0.3">
      <c r="B16" s="64"/>
      <c r="I16" s="63"/>
    </row>
    <row r="17" spans="2:9" ht="15.75" thickBot="1" x14ac:dyDescent="0.3">
      <c r="B17" s="64"/>
      <c r="C17" s="71" t="s">
        <v>13</v>
      </c>
      <c r="D17" s="72">
        <f>IF(D12&gt;0,D12,(CEILING(D13*D11,1)))</f>
        <v>0</v>
      </c>
      <c r="G17" s="71" t="s">
        <v>13</v>
      </c>
      <c r="H17" s="72">
        <f>IF(H12&gt;0,H12,(CEILING(H13*H11,1)))</f>
        <v>0</v>
      </c>
      <c r="I17" s="63"/>
    </row>
    <row r="18" spans="2:9" ht="15.75" thickBot="1" x14ac:dyDescent="0.3">
      <c r="B18" s="64"/>
      <c r="C18" s="71" t="s">
        <v>14</v>
      </c>
      <c r="D18" s="72">
        <f>CEILING(D17*D14,1)</f>
        <v>0</v>
      </c>
      <c r="G18" s="71" t="s">
        <v>14</v>
      </c>
      <c r="H18" s="72">
        <f>CEILING(H17*H14,1)</f>
        <v>0</v>
      </c>
      <c r="I18" s="63"/>
    </row>
    <row r="19" spans="2:9" ht="15.75" thickBot="1" x14ac:dyDescent="0.3">
      <c r="B19" s="64"/>
      <c r="C19" s="71" t="s">
        <v>15</v>
      </c>
      <c r="D19" s="72">
        <f>CEILING(D17*D15,1)</f>
        <v>0</v>
      </c>
      <c r="G19" s="71" t="s">
        <v>15</v>
      </c>
      <c r="H19" s="72">
        <f>CEILING(H17*H15,1)</f>
        <v>0</v>
      </c>
      <c r="I19" s="63"/>
    </row>
    <row r="20" spans="2:9" x14ac:dyDescent="0.25">
      <c r="B20" s="64"/>
      <c r="C20" s="73"/>
      <c r="D20" s="74"/>
      <c r="G20" s="73"/>
      <c r="H20" s="74"/>
      <c r="I20" s="63"/>
    </row>
    <row r="21" spans="2:9" x14ac:dyDescent="0.25">
      <c r="B21" s="75"/>
      <c r="C21" s="76"/>
      <c r="D21" s="77"/>
      <c r="E21" s="77"/>
      <c r="F21" s="77"/>
      <c r="G21" s="77"/>
      <c r="H21" s="77"/>
      <c r="I21" s="78"/>
    </row>
    <row r="22" spans="2:9" ht="18" thickBot="1" x14ac:dyDescent="0.35">
      <c r="B22" s="61">
        <v>2</v>
      </c>
      <c r="C22" s="62" t="s">
        <v>16</v>
      </c>
      <c r="G22" s="56"/>
      <c r="I22" s="63"/>
    </row>
    <row r="23" spans="2:9" ht="15.75" thickTop="1" x14ac:dyDescent="0.25">
      <c r="B23" s="64"/>
      <c r="I23" s="63"/>
    </row>
    <row r="24" spans="2:9" ht="15.75" thickBot="1" x14ac:dyDescent="0.3">
      <c r="B24" s="64"/>
      <c r="C24" s="65" t="s">
        <v>17</v>
      </c>
      <c r="G24" s="65" t="s">
        <v>17</v>
      </c>
      <c r="I24" s="63"/>
    </row>
    <row r="25" spans="2:9" x14ac:dyDescent="0.25">
      <c r="B25" s="64"/>
      <c r="C25" s="79" t="s">
        <v>18</v>
      </c>
      <c r="D25" s="80" t="s">
        <v>19</v>
      </c>
      <c r="G25" s="79" t="s">
        <v>18</v>
      </c>
      <c r="H25" s="80" t="s">
        <v>19</v>
      </c>
      <c r="I25" s="63"/>
    </row>
    <row r="26" spans="2:9" x14ac:dyDescent="0.25">
      <c r="B26" s="64"/>
      <c r="C26" s="81" t="s">
        <v>20</v>
      </c>
      <c r="D26" s="82">
        <f>CEILING(('Estimation Tool'!D17*'Parameters - Distance'!N8),1)</f>
        <v>0</v>
      </c>
      <c r="G26" s="81" t="s">
        <v>20</v>
      </c>
      <c r="H26" s="82">
        <f>CEILING((H17*'Parameters - Distance'!N8),1)</f>
        <v>0</v>
      </c>
      <c r="I26" s="63"/>
    </row>
    <row r="27" spans="2:9" x14ac:dyDescent="0.25">
      <c r="B27" s="64"/>
      <c r="C27" s="81" t="s">
        <v>21</v>
      </c>
      <c r="D27" s="82">
        <f>CEILING((D17*'Parameters - Distance'!N9),1)</f>
        <v>0</v>
      </c>
      <c r="G27" s="81" t="s">
        <v>21</v>
      </c>
      <c r="H27" s="82">
        <f>CEILING((H17*'Parameters - Distance'!N9),1)</f>
        <v>0</v>
      </c>
      <c r="I27" s="63"/>
    </row>
    <row r="28" spans="2:9" x14ac:dyDescent="0.25">
      <c r="B28" s="64"/>
      <c r="C28" s="81" t="s">
        <v>22</v>
      </c>
      <c r="D28" s="82">
        <f>CEILING((D17*'Parameters - Distance'!N10),1)</f>
        <v>0</v>
      </c>
      <c r="G28" s="81" t="s">
        <v>22</v>
      </c>
      <c r="H28" s="82">
        <f>CEILING((H17*'Parameters - Distance'!N10),1)</f>
        <v>0</v>
      </c>
      <c r="I28" s="63"/>
    </row>
    <row r="29" spans="2:9" ht="15.75" thickBot="1" x14ac:dyDescent="0.3">
      <c r="B29" s="64"/>
      <c r="C29" s="83" t="s">
        <v>23</v>
      </c>
      <c r="D29" s="82">
        <f>CEILING((D17*'Parameters - Distance'!N11),1)</f>
        <v>0</v>
      </c>
      <c r="G29" s="83" t="s">
        <v>23</v>
      </c>
      <c r="H29" s="82">
        <f>CEILING((H17*'Parameters - Distance'!N11),1)</f>
        <v>0</v>
      </c>
      <c r="I29" s="63"/>
    </row>
    <row r="30" spans="2:9" x14ac:dyDescent="0.25">
      <c r="B30" s="64"/>
      <c r="I30" s="63"/>
    </row>
    <row r="31" spans="2:9" ht="15.75" thickBot="1" x14ac:dyDescent="0.3">
      <c r="B31" s="64"/>
      <c r="C31" s="65" t="s">
        <v>24</v>
      </c>
      <c r="G31" s="65" t="s">
        <v>24</v>
      </c>
      <c r="I31" s="63"/>
    </row>
    <row r="32" spans="2:9" x14ac:dyDescent="0.25">
      <c r="B32" s="64"/>
      <c r="C32" s="79" t="s">
        <v>18</v>
      </c>
      <c r="D32" s="80" t="s">
        <v>19</v>
      </c>
      <c r="G32" s="79" t="s">
        <v>18</v>
      </c>
      <c r="H32" s="80" t="s">
        <v>19</v>
      </c>
      <c r="I32" s="63"/>
    </row>
    <row r="33" spans="1:9" x14ac:dyDescent="0.25">
      <c r="B33" s="64"/>
      <c r="C33" s="81" t="s">
        <v>20</v>
      </c>
      <c r="D33" s="82">
        <f>CEILING((D17*'Parameters - Distance'!N19),1)</f>
        <v>0</v>
      </c>
      <c r="G33" s="81" t="s">
        <v>20</v>
      </c>
      <c r="H33" s="82">
        <f>CEILING((H17*'Parameters - Distance'!N19),1)</f>
        <v>0</v>
      </c>
      <c r="I33" s="63"/>
    </row>
    <row r="34" spans="1:9" x14ac:dyDescent="0.25">
      <c r="B34" s="64"/>
      <c r="C34" s="81" t="s">
        <v>21</v>
      </c>
      <c r="D34" s="82">
        <f>CEILING((D17*'Parameters - Distance'!N20),1)</f>
        <v>0</v>
      </c>
      <c r="G34" s="81" t="s">
        <v>21</v>
      </c>
      <c r="H34" s="82">
        <f>CEILING((H17*'Parameters - Distance'!N20),1)</f>
        <v>0</v>
      </c>
      <c r="I34" s="63"/>
    </row>
    <row r="35" spans="1:9" x14ac:dyDescent="0.25">
      <c r="B35" s="64"/>
      <c r="C35" s="81" t="s">
        <v>22</v>
      </c>
      <c r="D35" s="82">
        <f>CEILING((D17*'Parameters - Distance'!N21),1)</f>
        <v>0</v>
      </c>
      <c r="G35" s="81" t="s">
        <v>22</v>
      </c>
      <c r="H35" s="82">
        <f>CEILING((H17*'Parameters - Distance'!N21),1)</f>
        <v>0</v>
      </c>
      <c r="I35" s="63"/>
    </row>
    <row r="36" spans="1:9" ht="15.75" thickBot="1" x14ac:dyDescent="0.3">
      <c r="B36" s="64"/>
      <c r="C36" s="83" t="s">
        <v>23</v>
      </c>
      <c r="D36" s="82">
        <f>CEILING((D17*'Parameters - Distance'!N22),1)</f>
        <v>0</v>
      </c>
      <c r="G36" s="83" t="s">
        <v>23</v>
      </c>
      <c r="H36" s="82">
        <f>CEILING((H17*'Parameters - Distance'!N22),1)</f>
        <v>0</v>
      </c>
      <c r="I36" s="63"/>
    </row>
    <row r="37" spans="1:9" x14ac:dyDescent="0.25">
      <c r="B37" s="84"/>
      <c r="C37" s="85"/>
      <c r="D37" s="85"/>
      <c r="E37" s="85"/>
      <c r="F37" s="85"/>
      <c r="G37" s="85"/>
      <c r="H37" s="85"/>
      <c r="I37" s="86"/>
    </row>
    <row r="38" spans="1:9" x14ac:dyDescent="0.25">
      <c r="A38" s="63"/>
      <c r="B38" s="77"/>
      <c r="C38" s="77"/>
      <c r="D38" s="77"/>
      <c r="E38" s="77"/>
      <c r="F38" s="77"/>
      <c r="G38" s="77"/>
      <c r="H38" s="77"/>
      <c r="I38" s="78"/>
    </row>
    <row r="39" spans="1:9" ht="18" thickBot="1" x14ac:dyDescent="0.35">
      <c r="A39" s="63"/>
      <c r="B39" s="87">
        <v>3</v>
      </c>
      <c r="C39" s="88" t="s">
        <v>25</v>
      </c>
      <c r="D39" s="89"/>
      <c r="E39" s="89"/>
      <c r="F39" s="89"/>
      <c r="G39" s="89"/>
      <c r="H39" s="89"/>
      <c r="I39" s="63"/>
    </row>
    <row r="40" spans="1:9" ht="15.75" thickTop="1" x14ac:dyDescent="0.25">
      <c r="A40" s="63"/>
      <c r="B40" s="89"/>
      <c r="C40" s="89"/>
      <c r="D40" s="89"/>
      <c r="E40" s="89"/>
      <c r="F40" s="89"/>
      <c r="G40" s="89"/>
      <c r="H40" s="89"/>
      <c r="I40" s="63"/>
    </row>
    <row r="41" spans="1:9" x14ac:dyDescent="0.25">
      <c r="A41" s="63"/>
      <c r="B41" s="89"/>
      <c r="C41" s="89" t="s">
        <v>26</v>
      </c>
      <c r="D41" s="89"/>
      <c r="E41" s="89"/>
      <c r="F41" s="89"/>
      <c r="G41" s="89"/>
      <c r="H41" s="89"/>
      <c r="I41" s="63"/>
    </row>
    <row r="42" spans="1:9" x14ac:dyDescent="0.25">
      <c r="A42" s="63"/>
      <c r="B42" s="89"/>
      <c r="C42" s="89" t="s">
        <v>27</v>
      </c>
      <c r="D42" s="89"/>
      <c r="E42" s="89"/>
      <c r="F42" s="89"/>
      <c r="G42" s="89"/>
      <c r="H42" s="89"/>
      <c r="I42" s="63"/>
    </row>
    <row r="43" spans="1:9" x14ac:dyDescent="0.25">
      <c r="A43" s="63"/>
      <c r="B43" s="89"/>
      <c r="C43" s="89"/>
      <c r="D43" s="89"/>
      <c r="E43" s="89"/>
      <c r="F43" s="89"/>
      <c r="G43" s="89"/>
      <c r="H43" s="89"/>
      <c r="I43" s="63"/>
    </row>
    <row r="44" spans="1:9" x14ac:dyDescent="0.25">
      <c r="A44" s="63"/>
      <c r="B44" s="89"/>
      <c r="C44" s="89" t="s">
        <v>28</v>
      </c>
      <c r="D44" s="89"/>
      <c r="E44" s="89"/>
      <c r="F44" s="89"/>
      <c r="G44" s="89"/>
      <c r="H44" s="89"/>
      <c r="I44" s="63"/>
    </row>
    <row r="45" spans="1:9" x14ac:dyDescent="0.25">
      <c r="A45" s="63"/>
      <c r="B45" s="89"/>
      <c r="C45" s="89" t="s">
        <v>29</v>
      </c>
      <c r="D45" s="89"/>
      <c r="E45" s="89"/>
      <c r="F45" s="89"/>
      <c r="G45" s="89"/>
      <c r="H45" s="89"/>
      <c r="I45" s="63"/>
    </row>
    <row r="46" spans="1:9" x14ac:dyDescent="0.25">
      <c r="A46" s="63"/>
      <c r="B46" s="89"/>
      <c r="C46" s="89" t="s">
        <v>30</v>
      </c>
      <c r="D46" s="89"/>
      <c r="E46" s="89"/>
      <c r="F46" s="89"/>
      <c r="G46" s="89"/>
      <c r="H46" s="89"/>
      <c r="I46" s="63"/>
    </row>
    <row r="47" spans="1:9" x14ac:dyDescent="0.25">
      <c r="A47" s="63"/>
      <c r="B47" s="89"/>
      <c r="C47" s="89" t="s">
        <v>31</v>
      </c>
      <c r="D47" s="89"/>
      <c r="E47" s="89"/>
      <c r="F47" s="89"/>
      <c r="G47" s="89"/>
      <c r="H47" s="89"/>
      <c r="I47" s="63"/>
    </row>
    <row r="48" spans="1:9" ht="15.75" thickBot="1" x14ac:dyDescent="0.3">
      <c r="A48" s="63"/>
      <c r="B48" s="90"/>
      <c r="C48" s="91"/>
      <c r="D48" s="91"/>
      <c r="E48" s="91"/>
      <c r="F48" s="91"/>
      <c r="G48" s="91"/>
      <c r="H48" s="91"/>
      <c r="I48" s="92"/>
    </row>
    <row r="49" spans="1:9" x14ac:dyDescent="0.25">
      <c r="A49" s="89"/>
      <c r="B49" s="89"/>
      <c r="C49" s="89"/>
      <c r="D49" s="89"/>
      <c r="E49" s="89"/>
      <c r="F49" s="89"/>
      <c r="G49" s="89"/>
      <c r="H49" s="89"/>
      <c r="I49" s="89"/>
    </row>
  </sheetData>
  <conditionalFormatting sqref="D13:D15">
    <cfRule type="cellIs" dxfId="29" priority="2" operator="equal">
      <formula>"Insufficient data in model"</formula>
    </cfRule>
  </conditionalFormatting>
  <conditionalFormatting sqref="H13:H15">
    <cfRule type="cellIs" dxfId="28" priority="1" operator="equal">
      <formula>"Insufficient data in model"</formula>
    </cfRule>
  </conditionalFormatting>
  <pageMargins left="0.7" right="0.7" top="0.75" bottom="0.75" header="0.3" footer="0.3"/>
  <pageSetup orientation="portrait" horizontalDpi="300" verticalDpi="300" r:id="rId1"/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BFB578-3FD7-4453-BD4D-4B0265E5F8A0}">
          <x14:formula1>
            <xm:f>'Parameters - Linear Model 1'!$B$5:$B$10</xm:f>
          </x14:formula1>
          <xm:sqref>D10</xm:sqref>
        </x14:dataValidation>
        <x14:dataValidation type="list" allowBlank="1" showInputMessage="1" showErrorMessage="1" xr:uid="{7442ECB9-A5F0-43F8-8BCC-2D25F7EB755B}">
          <x14:formula1>
            <xm:f>'Parameters - Linear Model 1'!$B$29:$B$69</xm:f>
          </x14:formula1>
          <xm:sqref>H10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CCA9-95BD-4B58-BD98-EC1F818EE977}">
  <dimension ref="B2:N22"/>
  <sheetViews>
    <sheetView workbookViewId="0">
      <selection activeCell="C5" sqref="C5:D5"/>
    </sheetView>
  </sheetViews>
  <sheetFormatPr defaultRowHeight="15" x14ac:dyDescent="0.25"/>
  <cols>
    <col min="2" max="2" width="20.140625" bestFit="1" customWidth="1"/>
    <col min="3" max="3" width="20.140625" customWidth="1"/>
    <col min="4" max="4" width="11.5703125" bestFit="1" customWidth="1"/>
    <col min="5" max="5" width="11.5703125" customWidth="1"/>
    <col min="6" max="6" width="9.42578125" bestFit="1" customWidth="1"/>
    <col min="7" max="7" width="9.42578125" customWidth="1"/>
    <col min="8" max="8" width="11" bestFit="1" customWidth="1"/>
    <col min="9" max="9" width="11" customWidth="1"/>
    <col min="10" max="10" width="11" bestFit="1" customWidth="1"/>
    <col min="11" max="11" width="11" customWidth="1"/>
    <col min="12" max="12" width="9.42578125" bestFit="1" customWidth="1"/>
  </cols>
  <sheetData>
    <row r="2" spans="2:14" x14ac:dyDescent="0.25">
      <c r="B2" t="s">
        <v>59</v>
      </c>
      <c r="D2" t="s">
        <v>60</v>
      </c>
    </row>
    <row r="4" spans="2:14" x14ac:dyDescent="0.25">
      <c r="B4" t="s">
        <v>61</v>
      </c>
    </row>
    <row r="5" spans="2:14" ht="60" customHeight="1" x14ac:dyDescent="0.25">
      <c r="B5" s="1" t="s">
        <v>62</v>
      </c>
      <c r="C5" s="49" t="s">
        <v>63</v>
      </c>
      <c r="D5" s="49"/>
      <c r="E5" s="50" t="s">
        <v>64</v>
      </c>
      <c r="F5" s="50"/>
      <c r="G5" s="50" t="s">
        <v>65</v>
      </c>
      <c r="H5" s="50"/>
      <c r="I5" s="50" t="s">
        <v>66</v>
      </c>
      <c r="J5" s="50"/>
      <c r="K5" s="49" t="s">
        <v>67</v>
      </c>
      <c r="L5" s="49"/>
      <c r="N5" s="33" t="s">
        <v>68</v>
      </c>
    </row>
    <row r="6" spans="2:14" ht="21" customHeight="1" x14ac:dyDescent="0.25">
      <c r="B6" s="1"/>
      <c r="C6" s="34" t="s">
        <v>69</v>
      </c>
      <c r="D6" s="34" t="s">
        <v>70</v>
      </c>
      <c r="E6" s="34" t="s">
        <v>69</v>
      </c>
      <c r="F6" s="34" t="s">
        <v>70</v>
      </c>
      <c r="G6" s="34" t="s">
        <v>69</v>
      </c>
      <c r="H6" s="34" t="s">
        <v>70</v>
      </c>
      <c r="I6" s="34" t="s">
        <v>69</v>
      </c>
      <c r="J6" s="34" t="s">
        <v>70</v>
      </c>
      <c r="K6" s="34" t="s">
        <v>69</v>
      </c>
      <c r="L6" s="34" t="s">
        <v>70</v>
      </c>
      <c r="N6" s="1"/>
    </row>
    <row r="7" spans="2:14" ht="21" customHeight="1" x14ac:dyDescent="0.25">
      <c r="B7" s="1"/>
      <c r="C7" s="34"/>
      <c r="D7" s="34"/>
      <c r="E7" s="34"/>
      <c r="F7" s="34"/>
      <c r="G7" s="34"/>
      <c r="H7" s="34"/>
      <c r="I7" s="34"/>
      <c r="J7" s="34"/>
      <c r="K7" s="34"/>
      <c r="L7" s="34"/>
      <c r="N7" s="1"/>
    </row>
    <row r="8" spans="2:14" ht="21" customHeight="1" x14ac:dyDescent="0.25">
      <c r="B8" t="s">
        <v>71</v>
      </c>
      <c r="C8">
        <v>836</v>
      </c>
      <c r="D8" s="36">
        <v>0.22</v>
      </c>
      <c r="E8">
        <v>103</v>
      </c>
      <c r="F8" s="36">
        <v>0.4</v>
      </c>
      <c r="G8">
        <v>445</v>
      </c>
      <c r="H8" s="36">
        <v>0.57999999999999996</v>
      </c>
      <c r="I8">
        <v>564</v>
      </c>
      <c r="J8" s="36">
        <v>0.33</v>
      </c>
      <c r="K8">
        <v>79</v>
      </c>
      <c r="L8" s="36">
        <v>0.26</v>
      </c>
      <c r="N8" s="36">
        <f>AVERAGE(F8,H8,J8)</f>
        <v>0.4366666666666667</v>
      </c>
    </row>
    <row r="9" spans="2:14" x14ac:dyDescent="0.25">
      <c r="B9" t="s">
        <v>21</v>
      </c>
      <c r="C9" s="35">
        <v>2237</v>
      </c>
      <c r="D9" s="36">
        <v>0.59</v>
      </c>
      <c r="E9">
        <v>117</v>
      </c>
      <c r="F9" s="36">
        <v>0.46</v>
      </c>
      <c r="G9">
        <v>216</v>
      </c>
      <c r="H9" s="36">
        <v>0.28000000000000003</v>
      </c>
      <c r="I9">
        <v>786</v>
      </c>
      <c r="J9" s="36">
        <v>0.46</v>
      </c>
      <c r="K9">
        <v>176</v>
      </c>
      <c r="L9" s="36">
        <v>0.57999999999999996</v>
      </c>
      <c r="N9" s="36">
        <f>AVERAGE(F9,H9,J9)</f>
        <v>0.39999999999999997</v>
      </c>
    </row>
    <row r="10" spans="2:14" x14ac:dyDescent="0.25">
      <c r="B10" t="s">
        <v>72</v>
      </c>
      <c r="C10">
        <v>448</v>
      </c>
      <c r="D10" s="36">
        <v>0.12</v>
      </c>
      <c r="E10">
        <v>18</v>
      </c>
      <c r="F10" s="36">
        <v>7.0999999999999994E-2</v>
      </c>
      <c r="G10">
        <v>72</v>
      </c>
      <c r="H10" s="36">
        <v>9.2999999999999999E-2</v>
      </c>
      <c r="I10">
        <v>243</v>
      </c>
      <c r="J10" s="36">
        <v>0.14000000000000001</v>
      </c>
      <c r="K10">
        <v>26</v>
      </c>
      <c r="L10" s="36">
        <v>8.5999999999999993E-2</v>
      </c>
      <c r="N10" s="36">
        <f t="shared" ref="N10" si="0">AVERAGE(F10,H10,J10)</f>
        <v>0.10133333333333333</v>
      </c>
    </row>
    <row r="11" spans="2:14" x14ac:dyDescent="0.25">
      <c r="B11" t="s">
        <v>73</v>
      </c>
      <c r="C11">
        <v>267</v>
      </c>
      <c r="D11" s="36">
        <v>7.0000000000000007E-2</v>
      </c>
      <c r="E11">
        <v>17</v>
      </c>
      <c r="F11" s="36">
        <v>6.7000000000000004E-2</v>
      </c>
      <c r="G11">
        <v>40</v>
      </c>
      <c r="H11" s="36">
        <v>5.1999999999999998E-2</v>
      </c>
      <c r="I11">
        <v>129</v>
      </c>
      <c r="J11" s="36">
        <v>7.4999999999999997E-2</v>
      </c>
      <c r="K11">
        <v>20</v>
      </c>
      <c r="L11" s="36">
        <v>6.6000000000000003E-2</v>
      </c>
      <c r="N11" s="36">
        <f>AVERAGE(F11,H11,J11)</f>
        <v>6.4666666666666664E-2</v>
      </c>
    </row>
    <row r="15" spans="2:14" x14ac:dyDescent="0.25">
      <c r="B15" t="s">
        <v>74</v>
      </c>
    </row>
    <row r="16" spans="2:14" ht="60" customHeight="1" x14ac:dyDescent="0.25">
      <c r="B16" s="1" t="s">
        <v>75</v>
      </c>
      <c r="C16" s="49" t="s">
        <v>63</v>
      </c>
      <c r="D16" s="49"/>
      <c r="E16" s="50" t="s">
        <v>64</v>
      </c>
      <c r="F16" s="50"/>
      <c r="G16" s="50" t="s">
        <v>65</v>
      </c>
      <c r="H16" s="50"/>
      <c r="I16" s="50" t="s">
        <v>66</v>
      </c>
      <c r="J16" s="50"/>
      <c r="K16" s="49" t="s">
        <v>67</v>
      </c>
      <c r="L16" s="49"/>
      <c r="N16" s="33" t="s">
        <v>68</v>
      </c>
    </row>
    <row r="17" spans="2:14" x14ac:dyDescent="0.25">
      <c r="B17" s="1"/>
      <c r="C17" s="34" t="s">
        <v>69</v>
      </c>
      <c r="D17" s="34" t="s">
        <v>70</v>
      </c>
      <c r="E17" s="34" t="s">
        <v>69</v>
      </c>
      <c r="F17" s="34" t="s">
        <v>70</v>
      </c>
      <c r="G17" s="34" t="s">
        <v>69</v>
      </c>
      <c r="H17" s="34" t="s">
        <v>70</v>
      </c>
      <c r="I17" s="34" t="s">
        <v>69</v>
      </c>
      <c r="J17" s="34" t="s">
        <v>70</v>
      </c>
      <c r="K17" s="34" t="s">
        <v>69</v>
      </c>
      <c r="L17" s="34" t="s">
        <v>70</v>
      </c>
      <c r="N17" s="1"/>
    </row>
    <row r="18" spans="2:14" x14ac:dyDescent="0.25">
      <c r="B18" s="1"/>
      <c r="C18" s="34"/>
      <c r="D18" s="34"/>
      <c r="E18" s="34"/>
      <c r="F18" s="34"/>
      <c r="G18" s="34"/>
      <c r="H18" s="34"/>
      <c r="I18" s="34"/>
      <c r="J18" s="34"/>
      <c r="K18" s="34"/>
      <c r="L18" s="34"/>
      <c r="N18" s="1"/>
    </row>
    <row r="19" spans="2:14" x14ac:dyDescent="0.25">
      <c r="B19" t="s">
        <v>71</v>
      </c>
      <c r="C19">
        <v>2176</v>
      </c>
      <c r="D19" s="36">
        <v>0.19</v>
      </c>
      <c r="E19">
        <v>322</v>
      </c>
      <c r="F19" s="36">
        <v>0.42</v>
      </c>
      <c r="G19">
        <v>1199</v>
      </c>
      <c r="H19" s="36">
        <v>0.53</v>
      </c>
      <c r="I19">
        <v>1518</v>
      </c>
      <c r="J19" s="36">
        <v>0.34</v>
      </c>
      <c r="K19">
        <v>271</v>
      </c>
      <c r="L19" s="36">
        <v>0.28000000000000003</v>
      </c>
      <c r="N19" s="37">
        <f>AVERAGE(F19,H19,J19)</f>
        <v>0.43</v>
      </c>
    </row>
    <row r="20" spans="2:14" x14ac:dyDescent="0.25">
      <c r="B20" t="s">
        <v>21</v>
      </c>
      <c r="C20">
        <v>7910</v>
      </c>
      <c r="D20" s="36">
        <v>0.69</v>
      </c>
      <c r="E20">
        <v>358</v>
      </c>
      <c r="F20" s="36">
        <v>0.46</v>
      </c>
      <c r="G20">
        <v>777</v>
      </c>
      <c r="H20" s="36">
        <v>0.34</v>
      </c>
      <c r="I20">
        <v>2374</v>
      </c>
      <c r="J20" s="36">
        <v>0.53</v>
      </c>
      <c r="K20">
        <v>598</v>
      </c>
      <c r="L20" s="36">
        <v>0.61</v>
      </c>
      <c r="N20" s="37">
        <f>AVERAGE(F20,H20,J20)</f>
        <v>0.44333333333333336</v>
      </c>
    </row>
    <row r="21" spans="2:14" x14ac:dyDescent="0.25">
      <c r="B21" t="s">
        <v>72</v>
      </c>
      <c r="C21">
        <v>1026</v>
      </c>
      <c r="D21" s="36">
        <v>8.8999999999999996E-2</v>
      </c>
      <c r="E21">
        <v>60</v>
      </c>
      <c r="F21" s="36">
        <v>7.8E-2</v>
      </c>
      <c r="G21">
        <v>165</v>
      </c>
      <c r="H21" s="36">
        <v>7.2999999999999995E-2</v>
      </c>
      <c r="I21">
        <v>424</v>
      </c>
      <c r="J21" s="36">
        <v>9.4E-2</v>
      </c>
      <c r="K21">
        <v>64</v>
      </c>
      <c r="L21" s="36">
        <v>6.6000000000000003E-2</v>
      </c>
      <c r="N21" s="37">
        <f>AVERAGE(F21,H21,J21)</f>
        <v>8.1666666666666665E-2</v>
      </c>
    </row>
    <row r="22" spans="2:14" x14ac:dyDescent="0.25">
      <c r="B22" t="s">
        <v>73</v>
      </c>
      <c r="C22">
        <v>413</v>
      </c>
      <c r="D22" s="36">
        <v>3.5999999999999997E-2</v>
      </c>
      <c r="E22">
        <v>30</v>
      </c>
      <c r="F22" s="36">
        <v>3.9E-2</v>
      </c>
      <c r="G22">
        <v>114</v>
      </c>
      <c r="H22" s="36">
        <v>5.0999999999999997E-2</v>
      </c>
      <c r="I22">
        <v>176</v>
      </c>
      <c r="J22" s="36">
        <v>3.9E-2</v>
      </c>
      <c r="K22">
        <v>40</v>
      </c>
      <c r="L22" s="36">
        <v>4.1000000000000002E-2</v>
      </c>
      <c r="N22" s="37">
        <f>AVERAGE(F22,H22,J22)</f>
        <v>4.3000000000000003E-2</v>
      </c>
    </row>
  </sheetData>
  <sheetProtection sheet="1" objects="1" scenarios="1"/>
  <mergeCells count="10">
    <mergeCell ref="C16:D16"/>
    <mergeCell ref="E16:F16"/>
    <mergeCell ref="G16:H16"/>
    <mergeCell ref="I16:J16"/>
    <mergeCell ref="K16:L1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2FD3-9B78-44B1-95AF-21E5327D8392}">
  <dimension ref="B1:U69"/>
  <sheetViews>
    <sheetView zoomScale="70" zoomScaleNormal="70" workbookViewId="0">
      <selection activeCell="K23" sqref="K23"/>
    </sheetView>
  </sheetViews>
  <sheetFormatPr defaultRowHeight="15" x14ac:dyDescent="0.25"/>
  <cols>
    <col min="2" max="2" width="68.85546875" bestFit="1" customWidth="1"/>
    <col min="3" max="3" width="8" bestFit="1" customWidth="1"/>
    <col min="4" max="4" width="15.28515625" bestFit="1" customWidth="1"/>
    <col min="5" max="5" width="7.140625" bestFit="1" customWidth="1"/>
    <col min="6" max="6" width="4.7109375" bestFit="1" customWidth="1"/>
    <col min="7" max="7" width="22.140625" bestFit="1" customWidth="1"/>
    <col min="9" max="9" width="19.85546875" customWidth="1"/>
    <col min="10" max="10" width="8" bestFit="1" customWidth="1"/>
    <col min="11" max="11" width="15.28515625" bestFit="1" customWidth="1"/>
    <col min="12" max="12" width="6" bestFit="1" customWidth="1"/>
    <col min="16" max="16" width="88.28515625" bestFit="1" customWidth="1"/>
  </cols>
  <sheetData>
    <row r="1" spans="2:11" x14ac:dyDescent="0.25">
      <c r="B1" t="s">
        <v>76</v>
      </c>
      <c r="C1" t="s">
        <v>77</v>
      </c>
    </row>
    <row r="3" spans="2:11" ht="30.75" thickBot="1" x14ac:dyDescent="0.3">
      <c r="B3" s="15" t="s">
        <v>78</v>
      </c>
    </row>
    <row r="4" spans="2:11" ht="15.75" thickBot="1" x14ac:dyDescent="0.3">
      <c r="B4" s="22" t="s">
        <v>79</v>
      </c>
      <c r="C4" s="23" t="s">
        <v>80</v>
      </c>
      <c r="D4" s="23" t="s">
        <v>81</v>
      </c>
      <c r="E4" s="23" t="s">
        <v>82</v>
      </c>
      <c r="F4" s="23" t="s">
        <v>69</v>
      </c>
      <c r="G4" s="38" t="s">
        <v>83</v>
      </c>
      <c r="H4" s="38" t="s">
        <v>84</v>
      </c>
      <c r="I4" s="26"/>
      <c r="K4" s="26"/>
    </row>
    <row r="5" spans="2:11" ht="15.75" thickBot="1" x14ac:dyDescent="0.3">
      <c r="B5" s="16" t="s">
        <v>85</v>
      </c>
      <c r="C5" s="18">
        <v>7.7000000000000002E-3</v>
      </c>
      <c r="D5" s="17" t="s">
        <v>86</v>
      </c>
      <c r="E5" s="19">
        <v>0.12</v>
      </c>
      <c r="F5" s="18">
        <v>260</v>
      </c>
      <c r="G5" s="18">
        <f>C5*4.67</f>
        <v>3.5958999999999998E-2</v>
      </c>
      <c r="H5" s="18"/>
      <c r="I5" s="39"/>
      <c r="K5" s="5"/>
    </row>
    <row r="6" spans="2:11" ht="15.75" thickBot="1" x14ac:dyDescent="0.3">
      <c r="B6" s="16" t="s">
        <v>5</v>
      </c>
      <c r="C6" s="18">
        <v>1.6480000000000002E-2</v>
      </c>
      <c r="D6" s="17" t="s">
        <v>86</v>
      </c>
      <c r="E6" s="19">
        <v>0.15</v>
      </c>
      <c r="F6" s="18">
        <v>203</v>
      </c>
      <c r="G6" s="18">
        <f t="shared" ref="G6:G22" si="0">C6*4.67</f>
        <v>7.6961600000000005E-2</v>
      </c>
      <c r="H6" s="18"/>
      <c r="I6" s="39"/>
      <c r="K6" s="5"/>
    </row>
    <row r="7" spans="2:11" ht="15.75" thickBot="1" x14ac:dyDescent="0.3">
      <c r="B7" s="16" t="s">
        <v>87</v>
      </c>
      <c r="C7" s="18">
        <v>1.736E-2</v>
      </c>
      <c r="D7" s="17" t="s">
        <v>86</v>
      </c>
      <c r="E7" s="19">
        <v>0.14000000000000001</v>
      </c>
      <c r="F7" s="18">
        <v>537</v>
      </c>
      <c r="G7" s="18">
        <f t="shared" si="0"/>
        <v>8.1071199999999996E-2</v>
      </c>
      <c r="H7" s="18"/>
      <c r="I7" s="39"/>
      <c r="K7" s="5"/>
    </row>
    <row r="8" spans="2:11" ht="15.75" thickBot="1" x14ac:dyDescent="0.3">
      <c r="B8" s="16" t="s">
        <v>88</v>
      </c>
      <c r="C8" s="18">
        <v>0.38766</v>
      </c>
      <c r="D8" s="17" t="s">
        <v>86</v>
      </c>
      <c r="E8" s="20">
        <v>0.57999999999999996</v>
      </c>
      <c r="F8" s="21">
        <v>46</v>
      </c>
      <c r="G8" s="18">
        <f t="shared" si="0"/>
        <v>1.8103722</v>
      </c>
      <c r="H8" s="18"/>
      <c r="I8" s="39"/>
      <c r="K8" s="5"/>
    </row>
    <row r="9" spans="2:11" ht="15.75" thickBot="1" x14ac:dyDescent="0.3">
      <c r="B9" s="40" t="s">
        <v>89</v>
      </c>
      <c r="C9" s="41">
        <v>0</v>
      </c>
      <c r="D9" s="42" t="s">
        <v>86</v>
      </c>
      <c r="E9" s="43">
        <v>0.19</v>
      </c>
      <c r="F9" s="41">
        <v>34</v>
      </c>
      <c r="G9" s="44">
        <f>4.67*0.0476790026039444</f>
        <v>0.22266094216042034</v>
      </c>
      <c r="H9" s="45"/>
      <c r="I9" s="46" t="s">
        <v>137</v>
      </c>
      <c r="K9" s="5"/>
    </row>
    <row r="10" spans="2:11" ht="15.75" thickBot="1" x14ac:dyDescent="0.3">
      <c r="B10" s="16" t="s">
        <v>91</v>
      </c>
      <c r="C10" s="18">
        <v>1.0300000000000001E-3</v>
      </c>
      <c r="D10" s="17" t="s">
        <v>86</v>
      </c>
      <c r="E10" s="19">
        <v>0.05</v>
      </c>
      <c r="F10" s="18">
        <v>451</v>
      </c>
      <c r="G10" s="18">
        <f t="shared" si="0"/>
        <v>4.8101000000000003E-3</v>
      </c>
      <c r="H10" s="18"/>
      <c r="I10" s="39"/>
      <c r="K10" s="5"/>
    </row>
    <row r="11" spans="2:11" ht="15.75" thickBot="1" x14ac:dyDescent="0.3">
      <c r="B11" s="16" t="s">
        <v>85</v>
      </c>
      <c r="C11" s="18">
        <v>1.07E-3</v>
      </c>
      <c r="D11" s="17" t="s">
        <v>38</v>
      </c>
      <c r="E11" s="19">
        <v>0.03</v>
      </c>
      <c r="F11" s="18">
        <v>260</v>
      </c>
      <c r="G11" s="18">
        <f>C11*4.67</f>
        <v>4.9969000000000003E-3</v>
      </c>
      <c r="H11" s="18">
        <f t="shared" ref="H11:H16" si="1">G11/G5</f>
        <v>0.13896103896103898</v>
      </c>
      <c r="I11" s="39"/>
      <c r="K11" s="5"/>
    </row>
    <row r="12" spans="2:11" ht="15.75" thickBot="1" x14ac:dyDescent="0.3">
      <c r="B12" s="16" t="s">
        <v>5</v>
      </c>
      <c r="C12" s="18">
        <v>3.0699999999999998E-3</v>
      </c>
      <c r="D12" s="17" t="s">
        <v>38</v>
      </c>
      <c r="E12" s="19">
        <v>0.06</v>
      </c>
      <c r="F12" s="18">
        <v>203</v>
      </c>
      <c r="G12" s="18">
        <f t="shared" si="0"/>
        <v>1.43369E-2</v>
      </c>
      <c r="H12" s="18">
        <f t="shared" si="1"/>
        <v>0.18628640776699026</v>
      </c>
      <c r="I12" s="39"/>
      <c r="K12" s="5"/>
    </row>
    <row r="13" spans="2:11" ht="15.75" thickBot="1" x14ac:dyDescent="0.3">
      <c r="B13" s="16" t="s">
        <v>87</v>
      </c>
      <c r="C13" s="18">
        <v>2.4599999999999999E-3</v>
      </c>
      <c r="D13" s="17" t="s">
        <v>38</v>
      </c>
      <c r="E13" s="19">
        <v>0.1</v>
      </c>
      <c r="F13" s="18">
        <v>537</v>
      </c>
      <c r="G13" s="18">
        <f t="shared" si="0"/>
        <v>1.1488199999999999E-2</v>
      </c>
      <c r="H13" s="18">
        <f t="shared" si="1"/>
        <v>0.14170506912442396</v>
      </c>
      <c r="I13" s="39"/>
      <c r="K13" s="5"/>
    </row>
    <row r="14" spans="2:11" ht="15.75" thickBot="1" x14ac:dyDescent="0.3">
      <c r="B14" s="16" t="s">
        <v>88</v>
      </c>
      <c r="C14" s="18">
        <v>0.16506999999999999</v>
      </c>
      <c r="D14" s="17" t="s">
        <v>38</v>
      </c>
      <c r="E14" s="20">
        <v>0.64</v>
      </c>
      <c r="F14" s="21">
        <v>46</v>
      </c>
      <c r="G14" s="18">
        <f t="shared" si="0"/>
        <v>0.77087689999999998</v>
      </c>
      <c r="H14" s="18">
        <f t="shared" si="1"/>
        <v>0.42581127792395396</v>
      </c>
      <c r="I14" s="39"/>
      <c r="K14" s="5"/>
    </row>
    <row r="15" spans="2:11" ht="15.75" thickBot="1" x14ac:dyDescent="0.3">
      <c r="B15" s="40" t="s">
        <v>89</v>
      </c>
      <c r="C15" s="41">
        <v>0</v>
      </c>
      <c r="D15" s="42" t="s">
        <v>38</v>
      </c>
      <c r="E15" s="43">
        <v>0.16</v>
      </c>
      <c r="F15" s="41">
        <v>34</v>
      </c>
      <c r="G15" s="44">
        <f>0.00742349213699043*4.67</f>
        <v>3.4667708279745309E-2</v>
      </c>
      <c r="H15" s="45">
        <f t="shared" si="1"/>
        <v>0.15569730345777613</v>
      </c>
      <c r="I15" s="46" t="s">
        <v>137</v>
      </c>
      <c r="K15" s="5"/>
    </row>
    <row r="16" spans="2:11" ht="15.75" thickBot="1" x14ac:dyDescent="0.3">
      <c r="B16" s="16" t="s">
        <v>91</v>
      </c>
      <c r="C16" s="18">
        <v>4.4000000000000002E-4</v>
      </c>
      <c r="D16" s="17" t="s">
        <v>38</v>
      </c>
      <c r="E16" s="19">
        <v>0.05</v>
      </c>
      <c r="F16" s="18">
        <v>451</v>
      </c>
      <c r="G16" s="18">
        <f t="shared" si="0"/>
        <v>2.0547999999999999E-3</v>
      </c>
      <c r="H16" s="18">
        <f t="shared" si="1"/>
        <v>0.4271844660194174</v>
      </c>
      <c r="I16" s="39"/>
      <c r="K16" s="5"/>
    </row>
    <row r="17" spans="2:21" ht="15.75" thickBot="1" x14ac:dyDescent="0.3">
      <c r="B17" s="16" t="s">
        <v>85</v>
      </c>
      <c r="C17" s="18">
        <v>1.7940000000000001E-2</v>
      </c>
      <c r="D17" s="17" t="s">
        <v>92</v>
      </c>
      <c r="E17" s="19">
        <v>0.01</v>
      </c>
      <c r="F17" s="18">
        <v>260</v>
      </c>
      <c r="G17" s="18">
        <f t="shared" si="0"/>
        <v>8.3779800000000001E-2</v>
      </c>
      <c r="H17" s="18">
        <f t="shared" ref="H17:H22" si="2">G17/G5</f>
        <v>2.3298701298701299</v>
      </c>
      <c r="I17" s="27"/>
      <c r="K17" s="5"/>
    </row>
    <row r="18" spans="2:21" ht="15.75" thickBot="1" x14ac:dyDescent="0.3">
      <c r="B18" s="16" t="s">
        <v>5</v>
      </c>
      <c r="C18" s="18">
        <v>6.4070000000000002E-2</v>
      </c>
      <c r="D18" s="17" t="s">
        <v>92</v>
      </c>
      <c r="E18" s="19">
        <v>0.03</v>
      </c>
      <c r="F18" s="18">
        <v>203</v>
      </c>
      <c r="G18" s="18">
        <f t="shared" si="0"/>
        <v>0.2992069</v>
      </c>
      <c r="H18" s="18">
        <f t="shared" si="2"/>
        <v>3.8877427184466016</v>
      </c>
      <c r="I18" s="27"/>
      <c r="K18" s="5"/>
    </row>
    <row r="19" spans="2:21" ht="15.75" thickBot="1" x14ac:dyDescent="0.3">
      <c r="B19" s="16" t="s">
        <v>87</v>
      </c>
      <c r="C19" s="18">
        <v>4.478E-2</v>
      </c>
      <c r="D19" s="17" t="s">
        <v>92</v>
      </c>
      <c r="E19" s="19">
        <v>0.08</v>
      </c>
      <c r="F19" s="18">
        <v>537</v>
      </c>
      <c r="G19" s="18">
        <f t="shared" si="0"/>
        <v>0.20912259999999999</v>
      </c>
      <c r="H19" s="18">
        <f t="shared" si="2"/>
        <v>2.5794930875576036</v>
      </c>
      <c r="I19" s="27"/>
      <c r="K19" s="5"/>
    </row>
    <row r="20" spans="2:21" ht="15.75" thickBot="1" x14ac:dyDescent="0.3">
      <c r="B20" s="16" t="s">
        <v>88</v>
      </c>
      <c r="C20" s="18">
        <v>4.2629200000000003</v>
      </c>
      <c r="D20" s="17" t="s">
        <v>92</v>
      </c>
      <c r="E20" s="20">
        <v>0.64</v>
      </c>
      <c r="F20" s="21">
        <v>46</v>
      </c>
      <c r="G20" s="18">
        <f t="shared" si="0"/>
        <v>19.907836400000001</v>
      </c>
      <c r="H20" s="18">
        <f t="shared" si="2"/>
        <v>10.996543362740546</v>
      </c>
      <c r="I20" s="27"/>
      <c r="K20" s="5"/>
    </row>
    <row r="21" spans="2:21" ht="15.75" thickBot="1" x14ac:dyDescent="0.3">
      <c r="B21" s="40" t="s">
        <v>89</v>
      </c>
      <c r="C21" s="41">
        <v>0</v>
      </c>
      <c r="D21" s="42" t="s">
        <v>92</v>
      </c>
      <c r="E21" s="43">
        <v>0.14000000000000001</v>
      </c>
      <c r="F21" s="41">
        <v>34</v>
      </c>
      <c r="G21" s="44">
        <f>0.18084811406506*4.67</f>
        <v>0.84456069268383016</v>
      </c>
      <c r="H21" s="18">
        <f t="shared" si="2"/>
        <v>3.79303475719307</v>
      </c>
      <c r="I21" s="46" t="s">
        <v>137</v>
      </c>
      <c r="K21" s="5"/>
    </row>
    <row r="22" spans="2:21" ht="15.75" thickBot="1" x14ac:dyDescent="0.3">
      <c r="B22" s="16" t="s">
        <v>91</v>
      </c>
      <c r="C22" s="18">
        <v>6.9199999999999999E-3</v>
      </c>
      <c r="D22" s="17" t="s">
        <v>92</v>
      </c>
      <c r="E22" s="19">
        <v>0.03</v>
      </c>
      <c r="F22" s="18">
        <v>451</v>
      </c>
      <c r="G22" s="18">
        <f t="shared" si="0"/>
        <v>3.2316400000000002E-2</v>
      </c>
      <c r="H22" s="18">
        <f t="shared" si="2"/>
        <v>6.7184466019417473</v>
      </c>
      <c r="I22" s="27"/>
      <c r="K22" s="5"/>
    </row>
    <row r="27" spans="2:21" ht="90.75" thickBot="1" x14ac:dyDescent="0.3">
      <c r="B27" s="1" t="s">
        <v>93</v>
      </c>
      <c r="I27" s="15" t="s">
        <v>94</v>
      </c>
      <c r="P27" s="15" t="s">
        <v>95</v>
      </c>
    </row>
    <row r="28" spans="2:21" ht="15.75" thickBot="1" x14ac:dyDescent="0.3">
      <c r="B28" s="24" t="s">
        <v>79</v>
      </c>
      <c r="C28" s="25" t="s">
        <v>80</v>
      </c>
      <c r="D28" s="25" t="s">
        <v>81</v>
      </c>
      <c r="E28" s="25" t="s">
        <v>82</v>
      </c>
      <c r="F28" s="25" t="s">
        <v>69</v>
      </c>
      <c r="G28" s="38" t="s">
        <v>83</v>
      </c>
      <c r="I28" s="24" t="s">
        <v>79</v>
      </c>
      <c r="J28" s="25" t="s">
        <v>80</v>
      </c>
      <c r="K28" s="25" t="s">
        <v>81</v>
      </c>
      <c r="L28" s="25" t="s">
        <v>82</v>
      </c>
      <c r="M28" s="25" t="s">
        <v>69</v>
      </c>
      <c r="N28" s="38" t="s">
        <v>83</v>
      </c>
      <c r="P28" s="24" t="s">
        <v>79</v>
      </c>
      <c r="Q28" s="25" t="s">
        <v>80</v>
      </c>
      <c r="R28" s="25" t="s">
        <v>81</v>
      </c>
      <c r="S28" s="25" t="s">
        <v>82</v>
      </c>
      <c r="T28" s="25" t="s">
        <v>69</v>
      </c>
      <c r="U28" s="38" t="s">
        <v>83</v>
      </c>
    </row>
    <row r="29" spans="2:21" ht="15.75" thickBot="1" x14ac:dyDescent="0.3">
      <c r="B29" s="3" t="s">
        <v>96</v>
      </c>
      <c r="C29" s="2">
        <v>0</v>
      </c>
      <c r="D29" s="4" t="s">
        <v>97</v>
      </c>
      <c r="E29" s="2">
        <v>3.7999999999999999E-2</v>
      </c>
      <c r="F29" s="2">
        <v>13</v>
      </c>
      <c r="G29" s="18" t="s">
        <v>90</v>
      </c>
      <c r="I29" s="3" t="s">
        <v>96</v>
      </c>
      <c r="J29" s="2">
        <v>0</v>
      </c>
      <c r="K29" s="4" t="s">
        <v>38</v>
      </c>
      <c r="L29" s="2">
        <v>2.9000000000000001E-2</v>
      </c>
      <c r="M29" s="2">
        <v>13</v>
      </c>
      <c r="N29" s="18" t="s">
        <v>90</v>
      </c>
      <c r="P29" s="3" t="s">
        <v>96</v>
      </c>
      <c r="Q29" s="2">
        <v>0</v>
      </c>
      <c r="R29" s="4" t="s">
        <v>41</v>
      </c>
      <c r="S29" s="2">
        <v>0.02</v>
      </c>
      <c r="T29" s="2">
        <v>13</v>
      </c>
      <c r="U29" s="18" t="s">
        <v>90</v>
      </c>
    </row>
    <row r="30" spans="2:21" ht="15.75" thickBot="1" x14ac:dyDescent="0.3">
      <c r="B30" s="3" t="s">
        <v>98</v>
      </c>
      <c r="C30" s="2">
        <v>0</v>
      </c>
      <c r="D30" s="4" t="s">
        <v>97</v>
      </c>
      <c r="E30" s="2">
        <v>0.69199999999999995</v>
      </c>
      <c r="F30" s="2">
        <v>5</v>
      </c>
      <c r="G30" s="18" t="s">
        <v>90</v>
      </c>
      <c r="I30" s="3" t="s">
        <v>98</v>
      </c>
      <c r="J30" s="2">
        <v>1.47E-3</v>
      </c>
      <c r="K30" s="4" t="s">
        <v>38</v>
      </c>
      <c r="L30" s="2">
        <v>0.77700000000000002</v>
      </c>
      <c r="M30" s="2">
        <v>5</v>
      </c>
      <c r="N30" s="18">
        <f t="shared" ref="N30:N69" si="3">J30*4.67</f>
        <v>6.8648999999999993E-3</v>
      </c>
      <c r="P30" s="3" t="s">
        <v>98</v>
      </c>
      <c r="Q30" s="2">
        <v>9.6799999999999994E-3</v>
      </c>
      <c r="R30" s="4" t="s">
        <v>41</v>
      </c>
      <c r="S30" s="2">
        <v>0.81599999999999995</v>
      </c>
      <c r="T30" s="2">
        <v>5</v>
      </c>
      <c r="U30" s="18">
        <f t="shared" ref="U30:U69" si="4">Q30*4.67</f>
        <v>4.5205599999999999E-2</v>
      </c>
    </row>
    <row r="31" spans="2:21" ht="15.75" thickBot="1" x14ac:dyDescent="0.3">
      <c r="B31" s="3" t="s">
        <v>99</v>
      </c>
      <c r="C31" s="2">
        <v>5.1799999999999997E-3</v>
      </c>
      <c r="D31" s="4" t="s">
        <v>97</v>
      </c>
      <c r="E31" s="2">
        <v>0.73599999999999999</v>
      </c>
      <c r="F31" s="2">
        <v>11</v>
      </c>
      <c r="G31" s="18">
        <f t="shared" ref="G31:G69" si="5">C31*4.67</f>
        <v>2.41906E-2</v>
      </c>
      <c r="I31" s="3" t="s">
        <v>99</v>
      </c>
      <c r="J31" s="2">
        <v>9.2000000000000003E-4</v>
      </c>
      <c r="K31" s="4" t="s">
        <v>38</v>
      </c>
      <c r="L31" s="2">
        <v>0.26400000000000001</v>
      </c>
      <c r="M31" s="2">
        <v>11</v>
      </c>
      <c r="N31" s="18">
        <f t="shared" si="3"/>
        <v>4.2963999999999997E-3</v>
      </c>
      <c r="P31" s="3" t="s">
        <v>99</v>
      </c>
      <c r="Q31" s="2">
        <v>1.214E-2</v>
      </c>
      <c r="R31" s="4" t="s">
        <v>41</v>
      </c>
      <c r="S31" s="2">
        <v>3.1E-2</v>
      </c>
      <c r="T31" s="2">
        <v>11</v>
      </c>
      <c r="U31" s="18">
        <f t="shared" si="4"/>
        <v>5.6693799999999996E-2</v>
      </c>
    </row>
    <row r="32" spans="2:21" ht="15.75" thickBot="1" x14ac:dyDescent="0.3">
      <c r="B32" s="3" t="s">
        <v>100</v>
      </c>
      <c r="C32" s="2">
        <v>5.0000000000000001E-4</v>
      </c>
      <c r="D32" s="4" t="s">
        <v>97</v>
      </c>
      <c r="E32" s="2">
        <v>0.308</v>
      </c>
      <c r="F32" s="2">
        <v>10</v>
      </c>
      <c r="G32" s="18">
        <f t="shared" si="5"/>
        <v>2.3349999999999998E-3</v>
      </c>
      <c r="I32" s="3" t="s">
        <v>100</v>
      </c>
      <c r="J32" s="2">
        <v>0</v>
      </c>
      <c r="K32" s="4" t="s">
        <v>38</v>
      </c>
      <c r="L32" s="2">
        <v>6.9000000000000006E-2</v>
      </c>
      <c r="M32" s="2">
        <v>10</v>
      </c>
      <c r="N32" s="18" t="s">
        <v>90</v>
      </c>
      <c r="P32" s="3" t="s">
        <v>100</v>
      </c>
      <c r="Q32" s="2">
        <v>0</v>
      </c>
      <c r="R32" s="4" t="s">
        <v>41</v>
      </c>
      <c r="S32" s="2">
        <v>4.7E-2</v>
      </c>
      <c r="T32" s="2">
        <v>10</v>
      </c>
      <c r="U32" s="18" t="s">
        <v>90</v>
      </c>
    </row>
    <row r="33" spans="2:21" ht="15.75" thickBot="1" x14ac:dyDescent="0.3">
      <c r="B33" s="3" t="s">
        <v>101</v>
      </c>
      <c r="C33" s="2">
        <v>3.13E-3</v>
      </c>
      <c r="D33" s="4" t="s">
        <v>97</v>
      </c>
      <c r="E33" s="2">
        <v>0.19600000000000001</v>
      </c>
      <c r="F33" s="2">
        <v>54</v>
      </c>
      <c r="G33" s="18">
        <f t="shared" si="5"/>
        <v>1.4617099999999999E-2</v>
      </c>
      <c r="I33" s="3" t="s">
        <v>101</v>
      </c>
      <c r="J33" s="2">
        <v>5.2999999999999998E-4</v>
      </c>
      <c r="K33" s="4" t="s">
        <v>38</v>
      </c>
      <c r="L33" s="2">
        <v>0.17100000000000001</v>
      </c>
      <c r="M33" s="2">
        <v>54</v>
      </c>
      <c r="N33" s="18">
        <f t="shared" si="3"/>
        <v>2.4751E-3</v>
      </c>
      <c r="P33" s="3" t="s">
        <v>101</v>
      </c>
      <c r="Q33" s="2">
        <v>0</v>
      </c>
      <c r="R33" s="4" t="s">
        <v>41</v>
      </c>
      <c r="S33" s="2">
        <v>3.7999999999999999E-2</v>
      </c>
      <c r="T33" s="2">
        <v>54</v>
      </c>
      <c r="U33" s="18" t="s">
        <v>90</v>
      </c>
    </row>
    <row r="34" spans="2:21" ht="15.75" thickBot="1" x14ac:dyDescent="0.3">
      <c r="B34" s="3" t="s">
        <v>7</v>
      </c>
      <c r="C34" s="2">
        <v>1.0149999999999999E-2</v>
      </c>
      <c r="D34" s="4" t="s">
        <v>97</v>
      </c>
      <c r="E34" s="2">
        <v>0.7</v>
      </c>
      <c r="F34" s="2">
        <v>16</v>
      </c>
      <c r="G34" s="18">
        <f t="shared" si="5"/>
        <v>4.7400499999999998E-2</v>
      </c>
      <c r="I34" s="3" t="s">
        <v>7</v>
      </c>
      <c r="J34" s="2">
        <v>1.31E-3</v>
      </c>
      <c r="K34" s="4" t="s">
        <v>38</v>
      </c>
      <c r="L34" s="2">
        <v>0.504</v>
      </c>
      <c r="M34" s="2">
        <v>16</v>
      </c>
      <c r="N34" s="18">
        <f t="shared" si="3"/>
        <v>6.1176999999999994E-3</v>
      </c>
      <c r="P34" s="3" t="s">
        <v>7</v>
      </c>
      <c r="Q34" s="2">
        <v>2.0490000000000001E-2</v>
      </c>
      <c r="R34" s="4" t="s">
        <v>41</v>
      </c>
      <c r="S34" s="2">
        <v>0.23799999999999999</v>
      </c>
      <c r="T34" s="2">
        <v>16</v>
      </c>
      <c r="U34" s="18">
        <f t="shared" si="4"/>
        <v>9.5688300000000004E-2</v>
      </c>
    </row>
    <row r="35" spans="2:21" ht="15.75" thickBot="1" x14ac:dyDescent="0.3">
      <c r="B35" s="3" t="s">
        <v>102</v>
      </c>
      <c r="C35" s="2">
        <v>2.9729999999999999E-2</v>
      </c>
      <c r="D35" s="4" t="s">
        <v>97</v>
      </c>
      <c r="E35" s="2">
        <v>0.81699999999999995</v>
      </c>
      <c r="F35" s="2">
        <v>6</v>
      </c>
      <c r="G35" s="18">
        <f t="shared" si="5"/>
        <v>0.13883909999999999</v>
      </c>
      <c r="I35" s="3" t="s">
        <v>102</v>
      </c>
      <c r="J35" s="2">
        <v>3.3300000000000001E-3</v>
      </c>
      <c r="K35" s="4" t="s">
        <v>38</v>
      </c>
      <c r="L35" s="2">
        <v>0.86499999999999999</v>
      </c>
      <c r="M35" s="2">
        <v>6</v>
      </c>
      <c r="N35" s="18">
        <f t="shared" si="3"/>
        <v>1.55511E-2</v>
      </c>
      <c r="P35" s="3" t="s">
        <v>102</v>
      </c>
      <c r="Q35" s="2">
        <v>0</v>
      </c>
      <c r="R35" s="4" t="s">
        <v>41</v>
      </c>
      <c r="S35" s="2">
        <v>0.71099999999999997</v>
      </c>
      <c r="T35" s="2">
        <v>6</v>
      </c>
      <c r="U35" s="18" t="s">
        <v>90</v>
      </c>
    </row>
    <row r="36" spans="2:21" ht="15.75" thickBot="1" x14ac:dyDescent="0.3">
      <c r="B36" s="3" t="s">
        <v>103</v>
      </c>
      <c r="C36" s="2">
        <v>2.0750000000000001E-2</v>
      </c>
      <c r="D36" s="4" t="s">
        <v>97</v>
      </c>
      <c r="E36" s="2">
        <v>0.17199999999999999</v>
      </c>
      <c r="F36" s="2">
        <v>10</v>
      </c>
      <c r="G36" s="18">
        <f t="shared" si="5"/>
        <v>9.6902500000000003E-2</v>
      </c>
      <c r="I36" s="3" t="s">
        <v>103</v>
      </c>
      <c r="J36" s="2">
        <v>0</v>
      </c>
      <c r="K36" s="4" t="s">
        <v>38</v>
      </c>
      <c r="L36" s="2">
        <v>0.10100000000000001</v>
      </c>
      <c r="M36" s="2">
        <v>10</v>
      </c>
      <c r="N36" s="18" t="s">
        <v>90</v>
      </c>
      <c r="P36" s="3" t="s">
        <v>103</v>
      </c>
      <c r="Q36" s="2">
        <v>0</v>
      </c>
      <c r="R36" s="4" t="s">
        <v>41</v>
      </c>
      <c r="S36" s="2">
        <v>0.09</v>
      </c>
      <c r="T36" s="2">
        <v>10</v>
      </c>
      <c r="U36" s="18" t="s">
        <v>90</v>
      </c>
    </row>
    <row r="37" spans="2:21" ht="15.75" thickBot="1" x14ac:dyDescent="0.3">
      <c r="B37" s="3" t="s">
        <v>104</v>
      </c>
      <c r="C37" s="2">
        <v>0</v>
      </c>
      <c r="D37" s="4" t="s">
        <v>97</v>
      </c>
      <c r="E37" s="2">
        <v>0.122</v>
      </c>
      <c r="F37" s="2">
        <v>10</v>
      </c>
      <c r="G37" s="18" t="s">
        <v>90</v>
      </c>
      <c r="I37" s="3" t="s">
        <v>104</v>
      </c>
      <c r="J37" s="2">
        <v>0</v>
      </c>
      <c r="K37" s="4" t="s">
        <v>38</v>
      </c>
      <c r="L37" s="2">
        <v>9.2999999999999999E-2</v>
      </c>
      <c r="M37" s="2">
        <v>10</v>
      </c>
      <c r="N37" s="18" t="s">
        <v>90</v>
      </c>
      <c r="P37" s="3" t="s">
        <v>104</v>
      </c>
      <c r="Q37" s="2">
        <v>0</v>
      </c>
      <c r="R37" s="4" t="s">
        <v>41</v>
      </c>
      <c r="S37" s="2">
        <v>6.4000000000000001E-2</v>
      </c>
      <c r="T37" s="2">
        <v>10</v>
      </c>
      <c r="U37" s="18" t="s">
        <v>90</v>
      </c>
    </row>
    <row r="38" spans="2:21" ht="15.75" thickBot="1" x14ac:dyDescent="0.3">
      <c r="B38" s="3" t="s">
        <v>105</v>
      </c>
      <c r="C38" s="2">
        <v>0</v>
      </c>
      <c r="D38" s="4" t="s">
        <v>97</v>
      </c>
      <c r="E38" s="2">
        <v>0.3</v>
      </c>
      <c r="F38" s="2">
        <v>5</v>
      </c>
      <c r="G38" s="18" t="s">
        <v>90</v>
      </c>
      <c r="I38" s="3" t="s">
        <v>105</v>
      </c>
      <c r="J38" s="2">
        <v>0</v>
      </c>
      <c r="K38" s="4" t="s">
        <v>38</v>
      </c>
      <c r="L38" s="2">
        <v>0.39800000000000002</v>
      </c>
      <c r="M38" s="2">
        <v>5</v>
      </c>
      <c r="N38" s="18" t="s">
        <v>90</v>
      </c>
      <c r="P38" s="3" t="s">
        <v>105</v>
      </c>
      <c r="Q38" s="2">
        <v>0</v>
      </c>
      <c r="R38" s="4" t="s">
        <v>41</v>
      </c>
      <c r="S38" s="2">
        <v>0.26400000000000001</v>
      </c>
      <c r="T38" s="2">
        <v>5</v>
      </c>
      <c r="U38" s="18" t="s">
        <v>90</v>
      </c>
    </row>
    <row r="39" spans="2:21" ht="15.75" thickBot="1" x14ac:dyDescent="0.3">
      <c r="B39" s="3" t="s">
        <v>106</v>
      </c>
      <c r="C39" s="2">
        <v>0</v>
      </c>
      <c r="D39" s="4" t="s">
        <v>97</v>
      </c>
      <c r="E39" s="2">
        <v>0.36799999999999999</v>
      </c>
      <c r="F39" s="2">
        <v>4</v>
      </c>
      <c r="G39" s="18" t="s">
        <v>90</v>
      </c>
      <c r="I39" s="3" t="s">
        <v>106</v>
      </c>
      <c r="J39" s="2">
        <v>0</v>
      </c>
      <c r="K39" s="4" t="s">
        <v>38</v>
      </c>
      <c r="L39" s="2">
        <v>0.436</v>
      </c>
      <c r="M39" s="2">
        <v>4</v>
      </c>
      <c r="N39" s="18" t="s">
        <v>90</v>
      </c>
      <c r="P39" s="3" t="s">
        <v>106</v>
      </c>
      <c r="Q39" s="2">
        <v>0</v>
      </c>
      <c r="R39" s="4" t="s">
        <v>41</v>
      </c>
      <c r="S39" s="2">
        <v>0.374</v>
      </c>
      <c r="T39" s="2">
        <v>4</v>
      </c>
      <c r="U39" s="18" t="s">
        <v>90</v>
      </c>
    </row>
    <row r="40" spans="2:21" ht="15.75" thickBot="1" x14ac:dyDescent="0.3">
      <c r="B40" s="3" t="s">
        <v>107</v>
      </c>
      <c r="C40" s="2">
        <v>0</v>
      </c>
      <c r="D40" s="4" t="s">
        <v>97</v>
      </c>
      <c r="E40" s="2">
        <v>5.8000000000000003E-2</v>
      </c>
      <c r="F40" s="2">
        <v>20</v>
      </c>
      <c r="G40" s="18" t="s">
        <v>90</v>
      </c>
      <c r="I40" s="3" t="s">
        <v>107</v>
      </c>
      <c r="J40" s="2">
        <v>0</v>
      </c>
      <c r="K40" s="4" t="s">
        <v>38</v>
      </c>
      <c r="L40" s="2">
        <v>0.02</v>
      </c>
      <c r="M40" s="2">
        <v>20</v>
      </c>
      <c r="N40" s="18" t="s">
        <v>90</v>
      </c>
      <c r="P40" s="3" t="s">
        <v>107</v>
      </c>
      <c r="Q40" s="2">
        <v>0</v>
      </c>
      <c r="R40" s="4" t="s">
        <v>41</v>
      </c>
      <c r="S40" s="2">
        <v>1.2999999999999999E-2</v>
      </c>
      <c r="T40" s="2">
        <v>20</v>
      </c>
      <c r="U40" s="18" t="s">
        <v>90</v>
      </c>
    </row>
    <row r="41" spans="2:21" ht="15.75" thickBot="1" x14ac:dyDescent="0.3">
      <c r="B41" s="3" t="s">
        <v>108</v>
      </c>
      <c r="C41" s="2">
        <v>0</v>
      </c>
      <c r="D41" s="4" t="s">
        <v>97</v>
      </c>
      <c r="E41" s="2">
        <v>0.20399999999999999</v>
      </c>
      <c r="F41" s="2">
        <v>10</v>
      </c>
      <c r="G41" s="18" t="s">
        <v>90</v>
      </c>
      <c r="I41" s="3" t="s">
        <v>108</v>
      </c>
      <c r="J41" s="2">
        <v>0</v>
      </c>
      <c r="K41" s="4" t="s">
        <v>38</v>
      </c>
      <c r="L41" s="2">
        <v>0.26800000000000002</v>
      </c>
      <c r="M41" s="2">
        <v>10</v>
      </c>
      <c r="N41" s="18" t="s">
        <v>90</v>
      </c>
      <c r="P41" s="3" t="s">
        <v>108</v>
      </c>
      <c r="Q41" s="2">
        <v>0</v>
      </c>
      <c r="R41" s="4" t="s">
        <v>41</v>
      </c>
      <c r="S41" s="2">
        <v>0.14599999999999999</v>
      </c>
      <c r="T41" s="2">
        <v>10</v>
      </c>
      <c r="U41" s="18" t="s">
        <v>90</v>
      </c>
    </row>
    <row r="42" spans="2:21" ht="15.75" thickBot="1" x14ac:dyDescent="0.3">
      <c r="B42" s="3" t="s">
        <v>109</v>
      </c>
      <c r="C42" s="2">
        <v>4.3529999999999999E-2</v>
      </c>
      <c r="D42" s="4" t="s">
        <v>97</v>
      </c>
      <c r="E42" s="2">
        <v>0.27800000000000002</v>
      </c>
      <c r="F42" s="2">
        <v>41</v>
      </c>
      <c r="G42" s="18">
        <f t="shared" si="5"/>
        <v>0.2032851</v>
      </c>
      <c r="I42" s="3" t="s">
        <v>109</v>
      </c>
      <c r="J42" s="2">
        <v>6.9100000000000003E-3</v>
      </c>
      <c r="K42" s="4" t="s">
        <v>38</v>
      </c>
      <c r="L42" s="2">
        <v>0.14099999999999999</v>
      </c>
      <c r="M42" s="2">
        <v>41</v>
      </c>
      <c r="N42" s="18">
        <f t="shared" si="3"/>
        <v>3.2269699999999998E-2</v>
      </c>
      <c r="P42" s="3" t="s">
        <v>109</v>
      </c>
      <c r="Q42" s="2">
        <v>0.12659000000000001</v>
      </c>
      <c r="R42" s="4" t="s">
        <v>41</v>
      </c>
      <c r="S42" s="2">
        <v>8.6999999999999994E-2</v>
      </c>
      <c r="T42" s="2">
        <v>41</v>
      </c>
      <c r="U42" s="18">
        <f t="shared" si="4"/>
        <v>0.59117530000000007</v>
      </c>
    </row>
    <row r="43" spans="2:21" ht="15.75" thickBot="1" x14ac:dyDescent="0.3">
      <c r="B43" s="3" t="s">
        <v>110</v>
      </c>
      <c r="C43" s="2">
        <v>4.7600000000000003E-3</v>
      </c>
      <c r="D43" s="4" t="s">
        <v>97</v>
      </c>
      <c r="E43" s="2">
        <v>0.14499999999999999</v>
      </c>
      <c r="F43" s="2">
        <v>11</v>
      </c>
      <c r="G43" s="18">
        <f t="shared" si="5"/>
        <v>2.2229200000000001E-2</v>
      </c>
      <c r="I43" s="3" t="s">
        <v>110</v>
      </c>
      <c r="J43" s="2">
        <v>6.2E-4</v>
      </c>
      <c r="K43" s="4" t="s">
        <v>38</v>
      </c>
      <c r="L43" s="2">
        <v>4.3999999999999997E-2</v>
      </c>
      <c r="M43" s="2">
        <v>11</v>
      </c>
      <c r="N43" s="18">
        <f t="shared" si="3"/>
        <v>2.8953999999999998E-3</v>
      </c>
      <c r="P43" s="3" t="s">
        <v>110</v>
      </c>
      <c r="Q43" s="2">
        <v>5.62E-3</v>
      </c>
      <c r="R43" s="4" t="s">
        <v>41</v>
      </c>
      <c r="S43" s="2">
        <v>8.0000000000000002E-3</v>
      </c>
      <c r="T43" s="2">
        <v>11</v>
      </c>
      <c r="U43" s="18">
        <f t="shared" si="4"/>
        <v>2.6245399999999999E-2</v>
      </c>
    </row>
    <row r="44" spans="2:21" ht="15.75" thickBot="1" x14ac:dyDescent="0.3">
      <c r="B44" s="3" t="s">
        <v>111</v>
      </c>
      <c r="C44" s="2">
        <v>5.7600000000000004E-3</v>
      </c>
      <c r="D44" s="4" t="s">
        <v>97</v>
      </c>
      <c r="E44" s="2">
        <v>4.5999999999999999E-2</v>
      </c>
      <c r="F44" s="2">
        <v>38</v>
      </c>
      <c r="G44" s="18">
        <f t="shared" si="5"/>
        <v>2.6899200000000002E-2</v>
      </c>
      <c r="I44" s="3" t="s">
        <v>111</v>
      </c>
      <c r="J44" s="2">
        <v>8.0999999999999996E-4</v>
      </c>
      <c r="K44" s="4" t="s">
        <v>38</v>
      </c>
      <c r="L44" s="2">
        <v>1.6E-2</v>
      </c>
      <c r="M44" s="2">
        <v>38</v>
      </c>
      <c r="N44" s="18">
        <f t="shared" si="3"/>
        <v>3.7827E-3</v>
      </c>
      <c r="P44" s="3" t="s">
        <v>111</v>
      </c>
      <c r="Q44" s="2">
        <v>0</v>
      </c>
      <c r="R44" s="4" t="s">
        <v>41</v>
      </c>
      <c r="S44" s="2">
        <v>1.0999999999999999E-2</v>
      </c>
      <c r="T44" s="2">
        <v>38</v>
      </c>
      <c r="U44" s="18" t="s">
        <v>90</v>
      </c>
    </row>
    <row r="45" spans="2:21" ht="15.75" thickBot="1" x14ac:dyDescent="0.3">
      <c r="B45" s="3" t="s">
        <v>112</v>
      </c>
      <c r="C45" s="2">
        <v>1.5559999999999999E-2</v>
      </c>
      <c r="D45" s="4" t="s">
        <v>97</v>
      </c>
      <c r="E45" s="2">
        <v>0.59</v>
      </c>
      <c r="F45" s="2">
        <v>11</v>
      </c>
      <c r="G45" s="18">
        <f t="shared" si="5"/>
        <v>7.2665199999999999E-2</v>
      </c>
      <c r="I45" s="3" t="s">
        <v>112</v>
      </c>
      <c r="J45" s="2">
        <v>1.47E-3</v>
      </c>
      <c r="K45" s="4" t="s">
        <v>38</v>
      </c>
      <c r="L45" s="2">
        <v>0.60499999999999998</v>
      </c>
      <c r="M45" s="2">
        <v>11</v>
      </c>
      <c r="N45" s="18">
        <f t="shared" si="3"/>
        <v>6.8648999999999993E-3</v>
      </c>
      <c r="P45" s="3" t="s">
        <v>112</v>
      </c>
      <c r="Q45" s="2">
        <v>0</v>
      </c>
      <c r="R45" s="4" t="s">
        <v>41</v>
      </c>
      <c r="S45" s="2">
        <v>0.26800000000000002</v>
      </c>
      <c r="T45" s="2">
        <v>11</v>
      </c>
      <c r="U45" s="18" t="s">
        <v>90</v>
      </c>
    </row>
    <row r="46" spans="2:21" ht="15.75" thickBot="1" x14ac:dyDescent="0.3">
      <c r="B46" s="3" t="s">
        <v>113</v>
      </c>
      <c r="C46" s="2">
        <v>1.3500000000000001E-3</v>
      </c>
      <c r="D46" s="4" t="s">
        <v>97</v>
      </c>
      <c r="E46" s="2">
        <v>8.8999999999999996E-2</v>
      </c>
      <c r="F46" s="2">
        <v>17</v>
      </c>
      <c r="G46" s="18">
        <f t="shared" si="5"/>
        <v>6.3045000000000002E-3</v>
      </c>
      <c r="I46" s="3" t="s">
        <v>113</v>
      </c>
      <c r="J46" s="2">
        <v>1.9000000000000001E-4</v>
      </c>
      <c r="K46" s="4" t="s">
        <v>38</v>
      </c>
      <c r="L46" s="2">
        <v>7.0999999999999994E-2</v>
      </c>
      <c r="M46" s="2">
        <v>17</v>
      </c>
      <c r="N46" s="18">
        <f t="shared" si="3"/>
        <v>8.8730000000000005E-4</v>
      </c>
      <c r="P46" s="3" t="s">
        <v>113</v>
      </c>
      <c r="Q46" s="2">
        <v>0</v>
      </c>
      <c r="R46" s="4" t="s">
        <v>41</v>
      </c>
      <c r="S46" s="2">
        <v>0.17599999999999999</v>
      </c>
      <c r="T46" s="2">
        <v>17</v>
      </c>
      <c r="U46" s="18" t="s">
        <v>90</v>
      </c>
    </row>
    <row r="47" spans="2:21" ht="15.75" thickBot="1" x14ac:dyDescent="0.3">
      <c r="B47" s="3" t="s">
        <v>114</v>
      </c>
      <c r="C47" s="2">
        <v>0</v>
      </c>
      <c r="D47" s="4" t="s">
        <v>97</v>
      </c>
      <c r="E47" s="2">
        <v>0.42099999999999999</v>
      </c>
      <c r="F47" s="2">
        <v>6</v>
      </c>
      <c r="G47" s="18" t="s">
        <v>90</v>
      </c>
      <c r="I47" s="3" t="s">
        <v>114</v>
      </c>
      <c r="J47" s="2">
        <v>0</v>
      </c>
      <c r="K47" s="4" t="s">
        <v>38</v>
      </c>
      <c r="L47" s="2">
        <v>0.31</v>
      </c>
      <c r="M47" s="2">
        <v>6</v>
      </c>
      <c r="N47" s="18" t="s">
        <v>90</v>
      </c>
      <c r="P47" s="3" t="s">
        <v>114</v>
      </c>
      <c r="Q47" s="2">
        <v>0</v>
      </c>
      <c r="R47" s="4" t="s">
        <v>41</v>
      </c>
      <c r="S47" s="2">
        <v>0.29499999999999998</v>
      </c>
      <c r="T47" s="2">
        <v>6</v>
      </c>
      <c r="U47" s="18" t="s">
        <v>90</v>
      </c>
    </row>
    <row r="48" spans="2:21" ht="15.75" thickBot="1" x14ac:dyDescent="0.3">
      <c r="B48" s="3" t="s">
        <v>115</v>
      </c>
      <c r="C48" s="2">
        <v>0</v>
      </c>
      <c r="D48" s="4" t="s">
        <v>97</v>
      </c>
      <c r="E48" s="2">
        <v>0.33800000000000002</v>
      </c>
      <c r="F48" s="2">
        <v>12</v>
      </c>
      <c r="G48" s="18" t="s">
        <v>90</v>
      </c>
      <c r="I48" s="3" t="s">
        <v>115</v>
      </c>
      <c r="J48" s="2">
        <v>0</v>
      </c>
      <c r="K48" s="4" t="s">
        <v>38</v>
      </c>
      <c r="L48" s="2">
        <v>0.34200000000000003</v>
      </c>
      <c r="M48" s="2">
        <v>12</v>
      </c>
      <c r="N48" s="18" t="s">
        <v>90</v>
      </c>
      <c r="P48" s="3" t="s">
        <v>115</v>
      </c>
      <c r="Q48" s="2">
        <v>0</v>
      </c>
      <c r="R48" s="4" t="s">
        <v>41</v>
      </c>
      <c r="S48" s="2">
        <v>0.26100000000000001</v>
      </c>
      <c r="T48" s="2">
        <v>12</v>
      </c>
      <c r="U48" s="18" t="s">
        <v>90</v>
      </c>
    </row>
    <row r="49" spans="2:21" ht="15.75" thickBot="1" x14ac:dyDescent="0.3">
      <c r="B49" s="3" t="s">
        <v>116</v>
      </c>
      <c r="C49" s="2">
        <v>0</v>
      </c>
      <c r="D49" s="4" t="s">
        <v>97</v>
      </c>
      <c r="E49" s="2">
        <v>0.41899999999999998</v>
      </c>
      <c r="F49" s="2">
        <v>10</v>
      </c>
      <c r="G49" s="18" t="s">
        <v>90</v>
      </c>
      <c r="I49" s="3" t="s">
        <v>116</v>
      </c>
      <c r="J49" s="2">
        <v>0</v>
      </c>
      <c r="K49" s="4" t="s">
        <v>38</v>
      </c>
      <c r="L49" s="2">
        <v>0.23799999999999999</v>
      </c>
      <c r="M49" s="2">
        <v>10</v>
      </c>
      <c r="N49" s="18" t="s">
        <v>90</v>
      </c>
      <c r="P49" s="3" t="s">
        <v>116</v>
      </c>
      <c r="Q49" s="2">
        <v>0</v>
      </c>
      <c r="R49" s="4" t="s">
        <v>41</v>
      </c>
      <c r="S49" s="2">
        <v>7.2999999999999995E-2</v>
      </c>
      <c r="T49" s="2">
        <v>10</v>
      </c>
      <c r="U49" s="18" t="s">
        <v>90</v>
      </c>
    </row>
    <row r="50" spans="2:21" ht="15.75" thickBot="1" x14ac:dyDescent="0.3">
      <c r="B50" s="3" t="s">
        <v>117</v>
      </c>
      <c r="C50" s="2">
        <v>7.1599999999999997E-3</v>
      </c>
      <c r="D50" s="4" t="s">
        <v>97</v>
      </c>
      <c r="E50" s="2">
        <v>0.97299999999999998</v>
      </c>
      <c r="F50" s="2">
        <v>11</v>
      </c>
      <c r="G50" s="18">
        <f t="shared" si="5"/>
        <v>3.34372E-2</v>
      </c>
      <c r="I50" s="3" t="s">
        <v>117</v>
      </c>
      <c r="J50" s="2">
        <v>9.3999999999999997E-4</v>
      </c>
      <c r="K50" s="4" t="s">
        <v>38</v>
      </c>
      <c r="L50" s="2">
        <v>0.86299999999999999</v>
      </c>
      <c r="M50" s="2">
        <v>11</v>
      </c>
      <c r="N50" s="18">
        <f t="shared" si="3"/>
        <v>4.3898000000000001E-3</v>
      </c>
      <c r="P50" s="3" t="s">
        <v>117</v>
      </c>
      <c r="Q50" s="2">
        <v>1.7399999999999999E-2</v>
      </c>
      <c r="R50" s="4" t="s">
        <v>41</v>
      </c>
      <c r="S50" s="2">
        <v>0.88100000000000001</v>
      </c>
      <c r="T50" s="2">
        <v>11</v>
      </c>
      <c r="U50" s="18">
        <f t="shared" si="4"/>
        <v>8.1257999999999997E-2</v>
      </c>
    </row>
    <row r="51" spans="2:21" ht="15.75" thickBot="1" x14ac:dyDescent="0.3">
      <c r="B51" s="3" t="s">
        <v>118</v>
      </c>
      <c r="C51" s="2">
        <v>7.2100000000000003E-3</v>
      </c>
      <c r="D51" s="4" t="s">
        <v>97</v>
      </c>
      <c r="E51" s="2">
        <v>2.8000000000000001E-2</v>
      </c>
      <c r="F51" s="2">
        <v>142</v>
      </c>
      <c r="G51" s="18">
        <f t="shared" si="5"/>
        <v>3.3670699999999998E-2</v>
      </c>
      <c r="I51" s="3" t="s">
        <v>118</v>
      </c>
      <c r="J51" s="2">
        <v>0</v>
      </c>
      <c r="K51" s="4" t="s">
        <v>38</v>
      </c>
      <c r="L51" s="2">
        <v>1.0999999999999999E-2</v>
      </c>
      <c r="M51" s="2">
        <v>142</v>
      </c>
      <c r="N51" s="18" t="s">
        <v>90</v>
      </c>
      <c r="P51" s="3" t="s">
        <v>118</v>
      </c>
      <c r="Q51" s="2">
        <v>0</v>
      </c>
      <c r="R51" s="4" t="s">
        <v>41</v>
      </c>
      <c r="S51" s="2">
        <v>8.0000000000000002E-3</v>
      </c>
      <c r="T51" s="2">
        <v>142</v>
      </c>
      <c r="U51" s="18" t="s">
        <v>90</v>
      </c>
    </row>
    <row r="52" spans="2:21" ht="15.75" thickBot="1" x14ac:dyDescent="0.3">
      <c r="B52" s="3" t="s">
        <v>119</v>
      </c>
      <c r="C52" s="2">
        <v>3.4770000000000002E-2</v>
      </c>
      <c r="D52" s="4" t="s">
        <v>97</v>
      </c>
      <c r="E52" s="2">
        <v>0.40500000000000003</v>
      </c>
      <c r="F52" s="2">
        <v>53</v>
      </c>
      <c r="G52" s="18">
        <f t="shared" si="5"/>
        <v>0.16237590000000002</v>
      </c>
      <c r="I52" s="3" t="s">
        <v>119</v>
      </c>
      <c r="J52" s="2">
        <v>6.6E-3</v>
      </c>
      <c r="K52" s="4" t="s">
        <v>38</v>
      </c>
      <c r="L52" s="2">
        <v>0.19800000000000001</v>
      </c>
      <c r="M52" s="2">
        <v>53</v>
      </c>
      <c r="N52" s="18">
        <f t="shared" si="3"/>
        <v>3.0821999999999999E-2</v>
      </c>
      <c r="P52" s="3" t="s">
        <v>119</v>
      </c>
      <c r="Q52" s="2">
        <v>0</v>
      </c>
      <c r="R52" s="4" t="s">
        <v>41</v>
      </c>
      <c r="S52" s="2">
        <v>0.114</v>
      </c>
      <c r="T52" s="2">
        <v>53</v>
      </c>
      <c r="U52" s="18" t="s">
        <v>90</v>
      </c>
    </row>
    <row r="53" spans="2:21" ht="15.75" thickBot="1" x14ac:dyDescent="0.3">
      <c r="B53" s="3" t="s">
        <v>120</v>
      </c>
      <c r="C53" s="2">
        <v>4.7600000000000003E-3</v>
      </c>
      <c r="D53" s="4" t="s">
        <v>97</v>
      </c>
      <c r="E53" s="2">
        <v>0.80500000000000005</v>
      </c>
      <c r="F53" s="2">
        <v>72</v>
      </c>
      <c r="G53" s="18">
        <f t="shared" si="5"/>
        <v>2.2229200000000001E-2</v>
      </c>
      <c r="I53" s="3" t="s">
        <v>120</v>
      </c>
      <c r="J53" s="2">
        <v>6.4000000000000005E-4</v>
      </c>
      <c r="K53" s="4" t="s">
        <v>38</v>
      </c>
      <c r="L53" s="2">
        <v>0.73199999999999998</v>
      </c>
      <c r="M53" s="2">
        <v>72</v>
      </c>
      <c r="N53" s="18">
        <f t="shared" si="3"/>
        <v>2.9888000000000002E-3</v>
      </c>
      <c r="P53" s="3" t="s">
        <v>120</v>
      </c>
      <c r="Q53" s="2">
        <v>0</v>
      </c>
      <c r="R53" s="4" t="s">
        <v>41</v>
      </c>
      <c r="S53" s="2">
        <v>0.315</v>
      </c>
      <c r="T53" s="2">
        <v>72</v>
      </c>
      <c r="U53" s="18" t="s">
        <v>90</v>
      </c>
    </row>
    <row r="54" spans="2:21" ht="15.75" thickBot="1" x14ac:dyDescent="0.3">
      <c r="B54" s="3" t="s">
        <v>121</v>
      </c>
      <c r="C54" s="2">
        <v>3.6470000000000002E-2</v>
      </c>
      <c r="D54" s="4" t="s">
        <v>97</v>
      </c>
      <c r="E54" s="2">
        <v>0.69399999999999995</v>
      </c>
      <c r="F54" s="2">
        <v>11</v>
      </c>
      <c r="G54" s="18">
        <f t="shared" si="5"/>
        <v>0.17031490000000002</v>
      </c>
      <c r="I54" s="3" t="s">
        <v>121</v>
      </c>
      <c r="J54" s="2">
        <v>6.3299999999999997E-3</v>
      </c>
      <c r="K54" s="4" t="s">
        <v>38</v>
      </c>
      <c r="L54" s="2">
        <v>0.67400000000000004</v>
      </c>
      <c r="M54" s="2">
        <v>11</v>
      </c>
      <c r="N54" s="18">
        <f t="shared" si="3"/>
        <v>2.9561099999999996E-2</v>
      </c>
      <c r="P54" s="3" t="s">
        <v>121</v>
      </c>
      <c r="Q54" s="2">
        <v>0.20069999999999999</v>
      </c>
      <c r="R54" s="4" t="s">
        <v>41</v>
      </c>
      <c r="S54" s="2">
        <v>0.64500000000000002</v>
      </c>
      <c r="T54" s="2">
        <v>11</v>
      </c>
      <c r="U54" s="18">
        <f t="shared" si="4"/>
        <v>0.93726899999999991</v>
      </c>
    </row>
    <row r="55" spans="2:21" ht="15.75" thickBot="1" x14ac:dyDescent="0.3">
      <c r="B55" s="3" t="s">
        <v>122</v>
      </c>
      <c r="C55" s="2">
        <v>3.6080000000000001E-2</v>
      </c>
      <c r="D55" s="4" t="s">
        <v>97</v>
      </c>
      <c r="E55" s="2">
        <v>0.23200000000000001</v>
      </c>
      <c r="F55" s="2">
        <v>38</v>
      </c>
      <c r="G55" s="18">
        <f t="shared" si="5"/>
        <v>0.16849359999999999</v>
      </c>
      <c r="I55" s="3" t="s">
        <v>122</v>
      </c>
      <c r="J55" s="2">
        <v>0</v>
      </c>
      <c r="K55" s="4" t="s">
        <v>38</v>
      </c>
      <c r="L55" s="2">
        <v>0.182</v>
      </c>
      <c r="M55" s="2">
        <v>38</v>
      </c>
      <c r="N55" s="18" t="s">
        <v>90</v>
      </c>
      <c r="P55" s="3" t="s">
        <v>122</v>
      </c>
      <c r="Q55" s="2">
        <v>0</v>
      </c>
      <c r="R55" s="4" t="s">
        <v>41</v>
      </c>
      <c r="S55" s="2">
        <v>0.14499999999999999</v>
      </c>
      <c r="T55" s="2">
        <v>38</v>
      </c>
      <c r="U55" s="18" t="s">
        <v>90</v>
      </c>
    </row>
    <row r="56" spans="2:21" ht="15.75" thickBot="1" x14ac:dyDescent="0.3">
      <c r="B56" s="3" t="s">
        <v>123</v>
      </c>
      <c r="C56" s="2">
        <v>1.306E-2</v>
      </c>
      <c r="D56" s="4" t="s">
        <v>97</v>
      </c>
      <c r="E56" s="2">
        <v>0.83</v>
      </c>
      <c r="F56" s="2">
        <v>26</v>
      </c>
      <c r="G56" s="18">
        <f t="shared" si="5"/>
        <v>6.0990200000000001E-2</v>
      </c>
      <c r="I56" s="3" t="s">
        <v>123</v>
      </c>
      <c r="J56" s="2">
        <v>1.1100000000000001E-3</v>
      </c>
      <c r="K56" s="4" t="s">
        <v>38</v>
      </c>
      <c r="L56" s="2">
        <v>0.55400000000000005</v>
      </c>
      <c r="M56" s="2">
        <v>26</v>
      </c>
      <c r="N56" s="18">
        <f t="shared" si="3"/>
        <v>5.1837000000000003E-3</v>
      </c>
      <c r="P56" s="3" t="s">
        <v>123</v>
      </c>
      <c r="Q56" s="2">
        <v>7.5399999999999998E-3</v>
      </c>
      <c r="R56" s="4" t="s">
        <v>41</v>
      </c>
      <c r="S56" s="2">
        <v>0.69199999999999995</v>
      </c>
      <c r="T56" s="2">
        <v>26</v>
      </c>
      <c r="U56" s="18">
        <f t="shared" si="4"/>
        <v>3.5211800000000001E-2</v>
      </c>
    </row>
    <row r="57" spans="2:21" ht="15.75" thickBot="1" x14ac:dyDescent="0.3">
      <c r="B57" s="3" t="s">
        <v>124</v>
      </c>
      <c r="C57" s="2">
        <v>9.3699999999999999E-3</v>
      </c>
      <c r="D57" s="4" t="s">
        <v>97</v>
      </c>
      <c r="E57" s="2">
        <v>0.84599999999999997</v>
      </c>
      <c r="F57" s="2">
        <v>51</v>
      </c>
      <c r="G57" s="18">
        <f t="shared" si="5"/>
        <v>4.3757899999999995E-2</v>
      </c>
      <c r="I57" s="3" t="s">
        <v>124</v>
      </c>
      <c r="J57" s="2">
        <v>3.5100000000000001E-3</v>
      </c>
      <c r="K57" s="4" t="s">
        <v>38</v>
      </c>
      <c r="L57" s="2">
        <v>0.61799999999999999</v>
      </c>
      <c r="M57" s="2">
        <v>51</v>
      </c>
      <c r="N57" s="18">
        <f t="shared" si="3"/>
        <v>1.6391699999999999E-2</v>
      </c>
      <c r="P57" s="3" t="s">
        <v>124</v>
      </c>
      <c r="Q57" s="2">
        <v>2.324E-2</v>
      </c>
      <c r="R57" s="4" t="s">
        <v>41</v>
      </c>
      <c r="S57" s="2">
        <v>0.17100000000000001</v>
      </c>
      <c r="T57" s="2">
        <v>51</v>
      </c>
      <c r="U57" s="18">
        <f t="shared" si="4"/>
        <v>0.1085308</v>
      </c>
    </row>
    <row r="58" spans="2:21" ht="15.75" thickBot="1" x14ac:dyDescent="0.3">
      <c r="B58" s="3" t="s">
        <v>125</v>
      </c>
      <c r="C58" s="2">
        <v>5.6099999999999997E-2</v>
      </c>
      <c r="D58" s="4" t="s">
        <v>97</v>
      </c>
      <c r="E58" s="2">
        <v>0.26400000000000001</v>
      </c>
      <c r="F58" s="2">
        <v>222</v>
      </c>
      <c r="G58" s="18">
        <f t="shared" si="5"/>
        <v>0.26198699999999997</v>
      </c>
      <c r="I58" s="3" t="s">
        <v>125</v>
      </c>
      <c r="J58" s="2">
        <v>7.11E-3</v>
      </c>
      <c r="K58" s="4" t="s">
        <v>38</v>
      </c>
      <c r="L58" s="2">
        <v>5.2999999999999999E-2</v>
      </c>
      <c r="M58" s="2">
        <v>222</v>
      </c>
      <c r="N58" s="18">
        <f t="shared" si="3"/>
        <v>3.3203700000000003E-2</v>
      </c>
      <c r="P58" s="3" t="s">
        <v>125</v>
      </c>
      <c r="Q58" s="2">
        <v>9.4820000000000002E-2</v>
      </c>
      <c r="R58" s="4" t="s">
        <v>41</v>
      </c>
      <c r="S58" s="2">
        <v>1.4999999999999999E-2</v>
      </c>
      <c r="T58" s="2">
        <v>222</v>
      </c>
      <c r="U58" s="18">
        <f t="shared" si="4"/>
        <v>0.44280940000000002</v>
      </c>
    </row>
    <row r="59" spans="2:21" ht="15.75" thickBot="1" x14ac:dyDescent="0.3">
      <c r="B59" s="3" t="s">
        <v>126</v>
      </c>
      <c r="C59" s="2">
        <v>1.1950000000000001E-2</v>
      </c>
      <c r="D59" s="4" t="s">
        <v>97</v>
      </c>
      <c r="E59" s="2">
        <v>0.98599999999999999</v>
      </c>
      <c r="F59" s="2">
        <v>6</v>
      </c>
      <c r="G59" s="18">
        <f t="shared" si="5"/>
        <v>5.5806500000000002E-2</v>
      </c>
      <c r="I59" s="3" t="s">
        <v>126</v>
      </c>
      <c r="J59" s="2">
        <v>4.5399999999999998E-3</v>
      </c>
      <c r="K59" s="4" t="s">
        <v>38</v>
      </c>
      <c r="L59" s="2">
        <v>0.98299999999999998</v>
      </c>
      <c r="M59" s="2">
        <v>6</v>
      </c>
      <c r="N59" s="18">
        <f t="shared" si="3"/>
        <v>2.12018E-2</v>
      </c>
      <c r="P59" s="3" t="s">
        <v>126</v>
      </c>
      <c r="Q59" s="2">
        <v>0.12237000000000001</v>
      </c>
      <c r="R59" s="4" t="s">
        <v>41</v>
      </c>
      <c r="S59" s="2">
        <v>0.97899999999999998</v>
      </c>
      <c r="T59" s="2">
        <v>6</v>
      </c>
      <c r="U59" s="18">
        <f t="shared" si="4"/>
        <v>0.57146790000000003</v>
      </c>
    </row>
    <row r="60" spans="2:21" ht="15.75" thickBot="1" x14ac:dyDescent="0.3">
      <c r="B60" s="3" t="s">
        <v>127</v>
      </c>
      <c r="C60" s="2">
        <v>0</v>
      </c>
      <c r="D60" s="4" t="s">
        <v>97</v>
      </c>
      <c r="E60" s="2">
        <v>0.185</v>
      </c>
      <c r="F60" s="2">
        <v>37</v>
      </c>
      <c r="G60" s="18" t="s">
        <v>90</v>
      </c>
      <c r="I60" s="3" t="s">
        <v>127</v>
      </c>
      <c r="J60" s="2">
        <v>0</v>
      </c>
      <c r="K60" s="4" t="s">
        <v>38</v>
      </c>
      <c r="L60" s="2">
        <v>0.20100000000000001</v>
      </c>
      <c r="M60" s="2">
        <v>37</v>
      </c>
      <c r="N60" s="18" t="s">
        <v>90</v>
      </c>
      <c r="P60" s="3" t="s">
        <v>127</v>
      </c>
      <c r="Q60" s="2">
        <v>0</v>
      </c>
      <c r="R60" s="4" t="s">
        <v>41</v>
      </c>
      <c r="S60" s="2">
        <v>0.23699999999999999</v>
      </c>
      <c r="T60" s="2">
        <v>37</v>
      </c>
      <c r="U60" s="18" t="s">
        <v>90</v>
      </c>
    </row>
    <row r="61" spans="2:21" ht="15.75" thickBot="1" x14ac:dyDescent="0.3">
      <c r="B61" s="3" t="s">
        <v>128</v>
      </c>
      <c r="C61" s="2">
        <v>0</v>
      </c>
      <c r="D61" s="4" t="s">
        <v>97</v>
      </c>
      <c r="E61" s="2">
        <v>0.307</v>
      </c>
      <c r="F61" s="2">
        <v>10</v>
      </c>
      <c r="G61" s="18" t="s">
        <v>90</v>
      </c>
      <c r="I61" s="3" t="s">
        <v>128</v>
      </c>
      <c r="J61" s="2">
        <v>0</v>
      </c>
      <c r="K61" s="4" t="s">
        <v>38</v>
      </c>
      <c r="L61" s="2">
        <v>0.3</v>
      </c>
      <c r="M61" s="2">
        <v>10</v>
      </c>
      <c r="N61" s="18" t="s">
        <v>90</v>
      </c>
      <c r="P61" s="3" t="s">
        <v>128</v>
      </c>
      <c r="Q61" s="2">
        <v>0</v>
      </c>
      <c r="R61" s="4" t="s">
        <v>41</v>
      </c>
      <c r="S61" s="2">
        <v>0.29099999999999998</v>
      </c>
      <c r="T61" s="2">
        <v>10</v>
      </c>
      <c r="U61" s="18" t="s">
        <v>90</v>
      </c>
    </row>
    <row r="62" spans="2:21" ht="15.75" thickBot="1" x14ac:dyDescent="0.3">
      <c r="B62" s="3" t="s">
        <v>129</v>
      </c>
      <c r="C62" s="2">
        <v>4.7200000000000002E-3</v>
      </c>
      <c r="D62" s="4" t="s">
        <v>97</v>
      </c>
      <c r="E62" s="2">
        <v>0.498</v>
      </c>
      <c r="F62" s="2">
        <v>6</v>
      </c>
      <c r="G62" s="18">
        <f t="shared" si="5"/>
        <v>2.20424E-2</v>
      </c>
      <c r="I62" s="3" t="s">
        <v>129</v>
      </c>
      <c r="J62" s="2">
        <v>0</v>
      </c>
      <c r="K62" s="4" t="s">
        <v>38</v>
      </c>
      <c r="L62" s="2">
        <v>0.24299999999999999</v>
      </c>
      <c r="M62" s="2">
        <v>6</v>
      </c>
      <c r="N62" s="18" t="s">
        <v>90</v>
      </c>
      <c r="P62" s="3" t="s">
        <v>129</v>
      </c>
      <c r="Q62" s="2">
        <v>0</v>
      </c>
      <c r="R62" s="4" t="s">
        <v>41</v>
      </c>
      <c r="S62" s="2">
        <v>0.23599999999999999</v>
      </c>
      <c r="T62" s="2">
        <v>6</v>
      </c>
      <c r="U62" s="18" t="s">
        <v>90</v>
      </c>
    </row>
    <row r="63" spans="2:21" ht="15.75" thickBot="1" x14ac:dyDescent="0.3">
      <c r="B63" s="3" t="s">
        <v>130</v>
      </c>
      <c r="C63" s="2">
        <v>0.37741000000000002</v>
      </c>
      <c r="D63" s="4" t="s">
        <v>97</v>
      </c>
      <c r="E63" s="2">
        <v>0.72599999999999998</v>
      </c>
      <c r="F63" s="2">
        <v>29</v>
      </c>
      <c r="G63" s="18">
        <f t="shared" si="5"/>
        <v>1.7625047</v>
      </c>
      <c r="I63" s="3" t="s">
        <v>130</v>
      </c>
      <c r="J63" s="2">
        <v>0.16899</v>
      </c>
      <c r="K63" s="4" t="s">
        <v>38</v>
      </c>
      <c r="L63" s="2">
        <v>0.70799999999999996</v>
      </c>
      <c r="M63" s="2">
        <v>29</v>
      </c>
      <c r="N63" s="18">
        <f t="shared" si="3"/>
        <v>0.78918330000000003</v>
      </c>
      <c r="P63" s="3" t="s">
        <v>130</v>
      </c>
      <c r="Q63" s="2">
        <v>4.3595300000000003</v>
      </c>
      <c r="R63" s="4" t="s">
        <v>41</v>
      </c>
      <c r="S63" s="2">
        <v>0.71499999999999997</v>
      </c>
      <c r="T63" s="2">
        <v>29</v>
      </c>
      <c r="U63" s="18">
        <f t="shared" si="4"/>
        <v>20.359005100000001</v>
      </c>
    </row>
    <row r="64" spans="2:21" ht="15.75" thickBot="1" x14ac:dyDescent="0.3">
      <c r="B64" s="3" t="s">
        <v>131</v>
      </c>
      <c r="C64" s="2">
        <v>0</v>
      </c>
      <c r="D64" s="4" t="s">
        <v>97</v>
      </c>
      <c r="E64" s="2">
        <v>1.4E-2</v>
      </c>
      <c r="F64" s="2">
        <v>5</v>
      </c>
      <c r="G64" s="18" t="s">
        <v>90</v>
      </c>
      <c r="I64" s="3" t="s">
        <v>131</v>
      </c>
      <c r="J64" s="2">
        <v>0</v>
      </c>
      <c r="K64" s="4" t="s">
        <v>38</v>
      </c>
      <c r="L64" s="2">
        <v>1.2E-2</v>
      </c>
      <c r="M64" s="2">
        <v>5</v>
      </c>
      <c r="N64" s="18" t="s">
        <v>90</v>
      </c>
      <c r="P64" s="3" t="s">
        <v>131</v>
      </c>
      <c r="Q64" s="2">
        <v>0</v>
      </c>
      <c r="R64" s="4" t="s">
        <v>41</v>
      </c>
      <c r="S64" s="2">
        <v>1.2E-2</v>
      </c>
      <c r="T64" s="2">
        <v>5</v>
      </c>
      <c r="U64" s="18" t="s">
        <v>90</v>
      </c>
    </row>
    <row r="65" spans="2:21" ht="15.75" thickBot="1" x14ac:dyDescent="0.3">
      <c r="B65" s="3" t="s">
        <v>132</v>
      </c>
      <c r="C65" s="2">
        <v>0.23599000000000001</v>
      </c>
      <c r="D65" s="4" t="s">
        <v>97</v>
      </c>
      <c r="E65" s="2">
        <v>0.77100000000000002</v>
      </c>
      <c r="F65" s="2">
        <v>9</v>
      </c>
      <c r="G65" s="18">
        <f t="shared" si="5"/>
        <v>1.1020733</v>
      </c>
      <c r="I65" s="3" t="s">
        <v>132</v>
      </c>
      <c r="J65" s="2">
        <v>7.9070000000000001E-2</v>
      </c>
      <c r="K65" s="4" t="s">
        <v>38</v>
      </c>
      <c r="L65" s="2">
        <v>0.81699999999999995</v>
      </c>
      <c r="M65" s="2">
        <v>9</v>
      </c>
      <c r="N65" s="18">
        <f t="shared" si="3"/>
        <v>0.3692569</v>
      </c>
      <c r="P65" s="3" t="s">
        <v>132</v>
      </c>
      <c r="Q65" s="2">
        <v>1.9098999999999999</v>
      </c>
      <c r="R65" s="4" t="s">
        <v>41</v>
      </c>
      <c r="S65" s="2">
        <v>0.71599999999999997</v>
      </c>
      <c r="T65" s="2">
        <v>9</v>
      </c>
      <c r="U65" s="18">
        <f t="shared" si="4"/>
        <v>8.9192330000000002</v>
      </c>
    </row>
    <row r="66" spans="2:21" ht="15.75" thickBot="1" x14ac:dyDescent="0.3">
      <c r="B66" s="3" t="s">
        <v>133</v>
      </c>
      <c r="C66" s="2">
        <v>0.26629000000000003</v>
      </c>
      <c r="D66" s="4" t="s">
        <v>97</v>
      </c>
      <c r="E66" s="2">
        <v>0.64400000000000002</v>
      </c>
      <c r="F66" s="2">
        <v>7</v>
      </c>
      <c r="G66" s="18">
        <f t="shared" si="5"/>
        <v>1.2435743000000001</v>
      </c>
      <c r="I66" s="3" t="s">
        <v>133</v>
      </c>
      <c r="J66" s="2">
        <v>3.9750000000000001E-2</v>
      </c>
      <c r="K66" s="4" t="s">
        <v>38</v>
      </c>
      <c r="L66" s="2">
        <v>0.68500000000000005</v>
      </c>
      <c r="M66" s="2">
        <v>7</v>
      </c>
      <c r="N66" s="18">
        <f t="shared" si="3"/>
        <v>0.18563250000000001</v>
      </c>
      <c r="P66" s="3" t="s">
        <v>133</v>
      </c>
      <c r="Q66" s="2">
        <v>1.05782</v>
      </c>
      <c r="R66" s="4" t="s">
        <v>41</v>
      </c>
      <c r="S66" s="2">
        <v>0.66600000000000004</v>
      </c>
      <c r="T66" s="2">
        <v>7</v>
      </c>
      <c r="U66" s="18">
        <f t="shared" si="4"/>
        <v>4.9400193999999997</v>
      </c>
    </row>
    <row r="67" spans="2:21" ht="15.75" thickBot="1" x14ac:dyDescent="0.3">
      <c r="B67" s="3" t="s">
        <v>134</v>
      </c>
      <c r="C67" s="2">
        <v>2.681E-2</v>
      </c>
      <c r="D67" s="4" t="s">
        <v>97</v>
      </c>
      <c r="E67" s="2">
        <v>0.29399999999999998</v>
      </c>
      <c r="F67" s="2">
        <v>26</v>
      </c>
      <c r="G67" s="18">
        <f t="shared" si="5"/>
        <v>0.1252027</v>
      </c>
      <c r="I67" s="3" t="s">
        <v>134</v>
      </c>
      <c r="J67" s="2">
        <v>0</v>
      </c>
      <c r="K67" s="4" t="s">
        <v>38</v>
      </c>
      <c r="L67" s="2">
        <v>0.11700000000000001</v>
      </c>
      <c r="M67" s="2">
        <v>26</v>
      </c>
      <c r="N67" s="18" t="s">
        <v>90</v>
      </c>
      <c r="P67" s="3" t="s">
        <v>134</v>
      </c>
      <c r="Q67" s="2">
        <v>0</v>
      </c>
      <c r="R67" s="4" t="s">
        <v>41</v>
      </c>
      <c r="S67" s="2">
        <v>9.8000000000000004E-2</v>
      </c>
      <c r="T67" s="2">
        <v>26</v>
      </c>
      <c r="U67" s="18" t="s">
        <v>90</v>
      </c>
    </row>
    <row r="68" spans="2:21" ht="15.75" thickBot="1" x14ac:dyDescent="0.3">
      <c r="B68" s="3" t="s">
        <v>135</v>
      </c>
      <c r="C68" s="2">
        <v>2.3600000000000001E-3</v>
      </c>
      <c r="D68" s="4" t="s">
        <v>97</v>
      </c>
      <c r="E68" s="2">
        <v>6.6000000000000003E-2</v>
      </c>
      <c r="F68" s="2">
        <v>146</v>
      </c>
      <c r="G68" s="18">
        <f t="shared" si="5"/>
        <v>1.10212E-2</v>
      </c>
      <c r="I68" s="3" t="s">
        <v>135</v>
      </c>
      <c r="J68" s="2">
        <v>1.1900000000000001E-3</v>
      </c>
      <c r="K68" s="4" t="s">
        <v>38</v>
      </c>
      <c r="L68" s="2">
        <v>4.7E-2</v>
      </c>
      <c r="M68" s="2">
        <v>146</v>
      </c>
      <c r="N68" s="18">
        <f t="shared" si="3"/>
        <v>5.5573000000000003E-3</v>
      </c>
      <c r="P68" s="3" t="s">
        <v>135</v>
      </c>
      <c r="Q68" s="2">
        <v>2.359E-2</v>
      </c>
      <c r="R68" s="4" t="s">
        <v>41</v>
      </c>
      <c r="S68" s="2">
        <v>4.4999999999999998E-2</v>
      </c>
      <c r="T68" s="2">
        <v>146</v>
      </c>
      <c r="U68" s="18">
        <f t="shared" si="4"/>
        <v>0.11016529999999999</v>
      </c>
    </row>
    <row r="69" spans="2:21" ht="15.75" thickBot="1" x14ac:dyDescent="0.3">
      <c r="B69" s="3" t="s">
        <v>136</v>
      </c>
      <c r="C69" s="2">
        <v>2.7200000000000002E-3</v>
      </c>
      <c r="D69" s="4" t="s">
        <v>97</v>
      </c>
      <c r="E69" s="2">
        <v>6.9000000000000006E-2</v>
      </c>
      <c r="F69" s="2">
        <v>281</v>
      </c>
      <c r="G69" s="18">
        <f t="shared" si="5"/>
        <v>1.2702400000000001E-2</v>
      </c>
      <c r="I69" s="3" t="s">
        <v>136</v>
      </c>
      <c r="J69" s="2">
        <v>5.5000000000000003E-4</v>
      </c>
      <c r="K69" s="4" t="s">
        <v>38</v>
      </c>
      <c r="L69" s="2">
        <v>7.1999999999999995E-2</v>
      </c>
      <c r="M69" s="2">
        <v>281</v>
      </c>
      <c r="N69" s="18">
        <f t="shared" si="3"/>
        <v>2.5685E-3</v>
      </c>
      <c r="P69" s="3" t="s">
        <v>136</v>
      </c>
      <c r="Q69" s="2">
        <v>4.3800000000000002E-3</v>
      </c>
      <c r="R69" s="4" t="s">
        <v>41</v>
      </c>
      <c r="S69" s="2">
        <v>1.2E-2</v>
      </c>
      <c r="T69" s="2">
        <v>281</v>
      </c>
      <c r="U69" s="18">
        <f t="shared" si="4"/>
        <v>2.04546E-2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9C34C6D22A24BA551CAAD2EDC8DEB" ma:contentTypeVersion="14" ma:contentTypeDescription="Create a new document." ma:contentTypeScope="" ma:versionID="ffcbbd0d4ea70b7a3124e677fee08345">
  <xsd:schema xmlns:xsd="http://www.w3.org/2001/XMLSchema" xmlns:xs="http://www.w3.org/2001/XMLSchema" xmlns:p="http://schemas.microsoft.com/office/2006/metadata/properties" xmlns:ns2="5be321cb-006a-47e7-a03b-cff69ee4510a" xmlns:ns3="34854230-7480-4ee7-bbc3-f0b876f89df3" targetNamespace="http://schemas.microsoft.com/office/2006/metadata/properties" ma:root="true" ma:fieldsID="1554ac257fb751f75d953d6fa6c60d45" ns2:_="" ns3:_="">
    <xsd:import namespace="5be321cb-006a-47e7-a03b-cff69ee4510a"/>
    <xsd:import namespace="34854230-7480-4ee7-bbc3-f0b876f89d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21cb-006a-47e7-a03b-cff69ee45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54230-7480-4ee7-bbc3-f0b876f89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baad443-bee8-43a4-b123-d160a38ec8c9}" ma:internalName="TaxCatchAll" ma:showField="CatchAllData" ma:web="34854230-7480-4ee7-bbc3-f0b876f89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e321cb-006a-47e7-a03b-cff69ee4510a">
      <Terms xmlns="http://schemas.microsoft.com/office/infopath/2007/PartnerControls"/>
    </lcf76f155ced4ddcb4097134ff3c332f>
    <TaxCatchAll xmlns="34854230-7480-4ee7-bbc3-f0b876f89d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705558-2FD9-474B-AA5A-52095B420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321cb-006a-47e7-a03b-cff69ee4510a"/>
    <ds:schemaRef ds:uri="34854230-7480-4ee7-bbc3-f0b876f89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918F24-CB3D-4D09-9629-E8233E8B93C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fccdafe-6785-44ab-b8f4-62f2ed9d3d4c"/>
    <ds:schemaRef ds:uri="5fa2888a-8cbe-41a8-8e5e-26fd10a51a6b"/>
    <ds:schemaRef ds:uri="5be321cb-006a-47e7-a03b-cff69ee4510a"/>
    <ds:schemaRef ds:uri="34854230-7480-4ee7-bbc3-f0b876f89df3"/>
  </ds:schemaRefs>
</ds:datastoreItem>
</file>

<file path=customXml/itemProps3.xml><?xml version="1.0" encoding="utf-8"?>
<ds:datastoreItem xmlns:ds="http://schemas.openxmlformats.org/officeDocument/2006/customXml" ds:itemID="{FCF02F87-FA85-4F54-A06A-E651F6F549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ReadMe </vt:lpstr>
      <vt:lpstr>Estimation Tool</vt:lpstr>
      <vt:lpstr>Parameters - Distance</vt:lpstr>
      <vt:lpstr>Parameters - Linear Model 1</vt:lpstr>
      <vt:lpstr>_R2</vt:lpstr>
      <vt:lpstr>Metric</vt:lpstr>
      <vt:lpstr>N</vt:lpstr>
      <vt:lpstr>NAICS_31_33_Manufacturing</vt:lpstr>
      <vt:lpstr>NAICS_42_Wholesale_Trade</vt:lpstr>
      <vt:lpstr>NAICS_44_45_Retail_Trade</vt:lpstr>
      <vt:lpstr>NAICS_48_Transportation</vt:lpstr>
      <vt:lpstr>NAICS_49_Warehousing</vt:lpstr>
      <vt:lpstr>NAICS_72_Accommodation_and_Restaurants</vt:lpstr>
      <vt:lpstr>Type</vt:lpstr>
      <vt:lpstr>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Truck Parking Estimation Tool</dc:title>
  <dc:subject/>
  <dc:creator>FHWA</dc:creator>
  <cp:keywords/>
  <dc:description/>
  <cp:lastModifiedBy>Lizzie Welch</cp:lastModifiedBy>
  <cp:revision/>
  <dcterms:created xsi:type="dcterms:W3CDTF">2015-06-05T18:17:20Z</dcterms:created>
  <dcterms:modified xsi:type="dcterms:W3CDTF">2022-11-16T22:07:16Z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0x010100BB69C34C6D22A24BA551CAAD2EDC8DEB</vt:lpwstr>
  </property>
  <property fmtid="{D5CDD505-2E9C-101B-9397-08002B2CF9AE}" pid="3" name="MediaServiceImageTags">
    <vt:lpwstr/>
  </property>
</Properties>
</file>