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5-7M'!$A$1:$I$27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<sst xmlns="http://schemas.openxmlformats.org/spreadsheetml/2006/main" count="25" uniqueCount="25">
  <si>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</si>
  <si>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</si>
  <si>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</si>
  <si>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</si>
  <si>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</si>
  <si>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</si>
  <si>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</si>
  <si>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</si>
  <si>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</si>
  <si>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</si>
  <si>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</si>
  <si>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</si>
  <si>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</si>
  <si>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</si>
  <si>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</si>
  <si>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</si>
  <si>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</si>
  <si>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</si>
  <si>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r>
      <t>Note:</t>
    </r>
    <r>
      <rPr>
        <sz val="9"/>
        <rFont val="Arial"/>
        <family val="2"/>
      </rPr>
      <t xml:space="preserve"> 1 gallon = 3.8 liters; 1 cubic foot = 0.03 cubic meters.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</si>
  <si>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2005</t>
    </r>
    <r>
      <rPr>
        <sz val="9"/>
        <rFont val="Arial"/>
        <family val="2"/>
      </rPr>
      <t xml:space="preserve"> (Washington, DC:  2005), tables 2, 4, and similar tables in earlier editions.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</si>
  <si>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2005), table 15 and similar tables in earlier editions.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</si>
  <si>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Annual Issues), p. 40.</t>
    </r>
  </si>
  <si>
    <t xml:space="preserve">Sources: </t>
  </si>
  <si>
    <r>
      <t>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</t>
    </r>
  </si>
  <si>
    <t>Table 5-7M.  Fuel Consumption by Transportation Mode: 1980-2005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</si>
</sst>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  <numFmt numFmtId="175" formatCode="&quot;(R) &quot;#,##0;&quot;(R) &quot;\-#,##0;&quot;(R) &quot;0"/>
    <numFmt numFmtId="176" formatCode="&quot;(R) &quot;#,##0.0;&quot;(R) &quot;\-#,##0.0;&quot;(R) &quot;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175" fontId="0" fillId="0" borderId="0" xfId="23" applyNumberFormat="1" applyFont="1" applyFill="1" applyBorder="1" applyAlignment="1">
      <alignment horizontal="right"/>
      <protection/>
    </xf>
    <xf numFmtId="176" fontId="0" fillId="0" borderId="0" xfId="23" applyNumberFormat="1" applyFont="1" applyFill="1" applyBorder="1" applyAlignment="1">
      <alignment horizontal="right"/>
      <protection/>
    </xf>
    <xf numFmtId="175" fontId="0" fillId="0" borderId="6" xfId="23" applyNumberFormat="1" applyFont="1" applyFill="1" applyBorder="1" applyAlignment="1">
      <alignment horizontal="right"/>
      <protection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SheetLayoutView="85" workbookViewId="0" topLeftCell="A1">
      <selection activeCell="G10" sqref="G10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1.57421875" style="4" customWidth="1"/>
    <col min="6" max="6" width="8.7109375" style="4" customWidth="1"/>
    <col min="7" max="7" width="10.8515625" style="4" customWidth="1"/>
    <col min="8" max="8" width="10.421875" style="4" customWidth="1"/>
    <col min="9" max="9" width="9.140625" style="4" customWidth="1"/>
    <col min="10" max="241" width="8.8515625" style="4" customWidth="1"/>
    <col min="242" max="16384" width="9.140625" style="4" customWidth="1"/>
  </cols>
  <sheetData>
    <row r="1" spans="1:16" ht="17.25" customHeight="1">
      <c r="A1" s="36" t="s">
        <v>24</v>
      </c>
      <c r="B1" s="37"/>
      <c r="C1" s="37"/>
      <c r="D1" s="37"/>
      <c r="E1" s="37"/>
      <c r="F1" s="37"/>
      <c r="G1" s="37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6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6" s="15" customFormat="1" ht="12.75">
      <c r="A3" s="17"/>
      <c r="B3" s="31" t="s">
        <v>6</v>
      </c>
      <c r="C3" s="31" t="s">
        <v>7</v>
      </c>
      <c r="D3" s="32" t="s">
        <v>8</v>
      </c>
      <c r="E3" s="33">
        <v>2004</v>
      </c>
      <c r="F3" s="33">
        <v>2005</v>
      </c>
      <c r="G3" s="5"/>
      <c r="H3" s="5"/>
      <c r="I3" s="5"/>
      <c r="J3" s="5"/>
      <c r="K3" s="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11" s="1" customFormat="1" ht="12.75">
      <c r="A4" s="18" t="s">
        <v>0</v>
      </c>
      <c r="B4" s="19"/>
      <c r="C4" s="19"/>
      <c r="D4" s="6"/>
      <c r="E4" s="28"/>
      <c r="F4" s="7"/>
      <c r="G4" s="6"/>
      <c r="H4" s="6"/>
      <c r="I4" s="6"/>
      <c r="J4" s="6"/>
      <c r="K4" s="8"/>
    </row>
    <row r="5" spans="1:11" s="1" customFormat="1" ht="12.75">
      <c r="A5" s="20" t="s">
        <v>12</v>
      </c>
      <c r="B5" s="19">
        <f>3.7854118*114960</f>
        <v>435170.940528</v>
      </c>
      <c r="C5" s="19">
        <f>3.7854118*130755</f>
        <v>494961.51990899997</v>
      </c>
      <c r="D5" s="19">
        <f>3.7854118*162555</f>
        <v>615337.615149</v>
      </c>
      <c r="E5" s="43">
        <f>3.7854118*173531.19</f>
        <v>656887.014294042</v>
      </c>
      <c r="F5" s="7">
        <f>3.7854118*174286.984</f>
        <v>659748.0058200111</v>
      </c>
      <c r="G5" s="6"/>
      <c r="H5" s="6"/>
      <c r="I5" s="6"/>
      <c r="J5" s="6"/>
      <c r="K5" s="8"/>
    </row>
    <row r="6" spans="1:11" s="1" customFormat="1" ht="12.75">
      <c r="A6" s="21" t="s">
        <v>9</v>
      </c>
      <c r="B6" s="19">
        <f>SUM(B7:B8)</f>
        <v>75556.81952799999</v>
      </c>
      <c r="C6" s="19">
        <f>SUM(C7:C8)</f>
        <v>92704.734982</v>
      </c>
      <c r="D6" s="19">
        <f>SUM(D7:D8)</f>
        <v>133356.2723022</v>
      </c>
      <c r="E6" s="43">
        <f>SUM(E7:E8)</f>
        <v>125484.6068848068</v>
      </c>
      <c r="F6" s="19">
        <f>SUM(F7:F8)</f>
        <v>126632.60493598098</v>
      </c>
      <c r="G6" s="6"/>
      <c r="H6" s="6"/>
      <c r="I6" s="6"/>
      <c r="J6" s="6"/>
      <c r="K6" s="8"/>
    </row>
    <row r="7" spans="1:46" ht="12.75">
      <c r="A7" s="22" t="s">
        <v>4</v>
      </c>
      <c r="B7" s="19">
        <f>3.7854118*6923</f>
        <v>26206.405891399998</v>
      </c>
      <c r="C7" s="19">
        <f>3.7854118*8357</f>
        <v>31634.6864126</v>
      </c>
      <c r="D7" s="6">
        <f>3.7854118*9563</f>
        <v>36199.8930434</v>
      </c>
      <c r="E7" s="43">
        <f>3.7854118*8958.622</f>
        <v>33912.073430539596</v>
      </c>
      <c r="F7" s="19">
        <f>3.7854118*9042.283</f>
        <v>34228.76476713939</v>
      </c>
      <c r="G7" s="6"/>
      <c r="H7" s="6"/>
      <c r="I7" s="6"/>
      <c r="J7" s="6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22" t="s">
        <v>5</v>
      </c>
      <c r="B8" s="19">
        <f>3.7854118*13037</f>
        <v>49350.4136366</v>
      </c>
      <c r="C8" s="19">
        <f>3.7854118*16133</f>
        <v>61070.0485694</v>
      </c>
      <c r="D8" s="6">
        <f>3.7854118*25666</f>
        <v>97156.37925879999</v>
      </c>
      <c r="E8" s="43">
        <f>3.7854118*24190.904</f>
        <v>91572.53345426719</v>
      </c>
      <c r="F8" s="19">
        <f>3.7854118*24410.512</f>
        <v>92403.84016884159</v>
      </c>
      <c r="G8" s="6"/>
      <c r="H8" s="6"/>
      <c r="I8" s="6"/>
      <c r="J8" s="6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21" t="s">
        <v>10</v>
      </c>
      <c r="B9" s="23">
        <f>B6/B5*100</f>
        <v>17.362560890744604</v>
      </c>
      <c r="C9" s="23">
        <f>C6/C5*100</f>
        <v>18.72968528928148</v>
      </c>
      <c r="D9" s="23">
        <f>D6/D5*100</f>
        <v>21.672049460182706</v>
      </c>
      <c r="E9" s="44">
        <f>E6/E5*100</f>
        <v>19.1029209215934</v>
      </c>
      <c r="F9" s="23">
        <f>F6/F5*100</f>
        <v>19.194086805702025</v>
      </c>
      <c r="G9" s="6"/>
      <c r="H9" s="6"/>
      <c r="I9" s="6"/>
      <c r="J9" s="6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8" t="s">
        <v>3</v>
      </c>
      <c r="B10" s="19"/>
      <c r="C10" s="19"/>
      <c r="D10" s="6"/>
      <c r="E10" s="19"/>
      <c r="F10" s="7"/>
      <c r="G10" s="6"/>
      <c r="H10" s="6"/>
      <c r="I10" s="6"/>
      <c r="J10" s="6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4" t="s">
        <v>13</v>
      </c>
      <c r="B11" s="19">
        <f>3.7854118*3904</f>
        <v>14778.2476672</v>
      </c>
      <c r="C11" s="19">
        <f>3.7854118*3115</f>
        <v>11791.557757</v>
      </c>
      <c r="D11" s="6">
        <f>3.7854118*3700</f>
        <v>14006.023659999999</v>
      </c>
      <c r="E11" s="19">
        <f>3.7854118*4059</f>
        <v>15364.9864962</v>
      </c>
      <c r="F11" s="19">
        <f>3.7854118*4098</f>
        <v>15512.617556399999</v>
      </c>
      <c r="G11" s="6"/>
      <c r="H11" s="6"/>
      <c r="I11" s="6"/>
      <c r="J11" s="6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1" s="1" customFormat="1" ht="12.75">
      <c r="A12" s="18" t="s">
        <v>1</v>
      </c>
      <c r="B12" s="19"/>
      <c r="C12" s="19"/>
      <c r="D12" s="6"/>
      <c r="E12" s="19"/>
      <c r="F12" s="7"/>
      <c r="G12" s="6"/>
      <c r="H12" s="6"/>
      <c r="I12" s="6"/>
      <c r="J12" s="6"/>
      <c r="K12" s="8"/>
    </row>
    <row r="13" spans="1:8" s="1" customFormat="1" ht="12.75">
      <c r="A13" s="20" t="s">
        <v>14</v>
      </c>
      <c r="B13" s="19">
        <f>3.7854118*8952</f>
        <v>33887.0064336</v>
      </c>
      <c r="C13" s="19">
        <f>3.7854118*6326</f>
        <v>23946.5150468</v>
      </c>
      <c r="D13" s="6">
        <f>3.7854118*6409.863</f>
        <v>24263.9710365834</v>
      </c>
      <c r="E13" s="19">
        <f>3.7854118*4690</f>
        <v>17753.581341999998</v>
      </c>
      <c r="F13" s="19">
        <f>3.7854118*5179</f>
        <v>19604.6477122</v>
      </c>
      <c r="G13" s="9"/>
      <c r="H13" s="9"/>
    </row>
    <row r="14" spans="1:46" ht="12.75">
      <c r="A14" s="20" t="s">
        <v>15</v>
      </c>
      <c r="B14" s="19">
        <f>3.785418*1478</f>
        <v>5594.847804</v>
      </c>
      <c r="C14" s="19">
        <f>3.7854118*2065</f>
        <v>7816.875367</v>
      </c>
      <c r="D14" s="6">
        <f>3.7854118*2261</f>
        <v>8558.816079799999</v>
      </c>
      <c r="E14" s="19">
        <f>3.7854118*2140</f>
        <v>8100.781252</v>
      </c>
      <c r="F14" s="19">
        <f>3.7854118*2006</f>
        <v>7593.5360708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20" t="s">
        <v>16</v>
      </c>
      <c r="B15" s="19">
        <f>3.7854118*1052</f>
        <v>3982.2532136</v>
      </c>
      <c r="C15" s="19">
        <f>3.7854118*1300</f>
        <v>4921.035339999999</v>
      </c>
      <c r="D15" s="2">
        <f>3.7854118*1124</f>
        <v>4254.8028632</v>
      </c>
      <c r="E15" s="43">
        <f>3.7854118*1032.597</f>
        <v>3908.8048684446</v>
      </c>
      <c r="F15" s="19">
        <f>3.7854118*1261.002</f>
        <v>4773.4118506236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8" t="s">
        <v>2</v>
      </c>
      <c r="B16" s="19"/>
      <c r="C16" s="19"/>
      <c r="D16" s="1"/>
      <c r="E16" s="19"/>
      <c r="F16" s="10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25" t="s">
        <v>17</v>
      </c>
      <c r="B17" s="26">
        <f>634622*0.0283168466</f>
        <v>17970.4938229852</v>
      </c>
      <c r="C17" s="26">
        <f>659816*0.0283168466</f>
        <v>18683.9084562256</v>
      </c>
      <c r="D17" s="27">
        <f>642210*0.0283168466</f>
        <v>18185.362054986</v>
      </c>
      <c r="E17" s="45">
        <f>566187*0.0283168466</f>
        <v>16032.6304259142</v>
      </c>
      <c r="F17" s="26">
        <f>584779*0.0283168466</f>
        <v>16559.097237901402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9" ht="12.75">
      <c r="A18" s="38" t="s">
        <v>11</v>
      </c>
      <c r="B18" s="39"/>
      <c r="C18" s="39"/>
      <c r="D18" s="39"/>
      <c r="E18" s="39"/>
      <c r="F18" s="39"/>
      <c r="G18" s="40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4"/>
      <c r="B19" s="35"/>
      <c r="C19" s="35"/>
      <c r="D19" s="35"/>
      <c r="E19" s="35"/>
      <c r="F19" s="35"/>
      <c r="G19" s="35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>
      <c r="A20" s="42" t="s">
        <v>18</v>
      </c>
      <c r="B20" s="42"/>
      <c r="C20" s="42"/>
      <c r="D20" s="42"/>
      <c r="E20" s="42"/>
      <c r="F20" s="42"/>
      <c r="G20" s="42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13" customFormat="1" ht="13.5" customHeight="1">
      <c r="A21" s="29"/>
      <c r="B21" s="30"/>
      <c r="C21" s="30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49" s="13" customFormat="1" ht="13.5" customHeight="1">
      <c r="A22" s="29" t="s">
        <v>22</v>
      </c>
      <c r="B22" s="30"/>
      <c r="C22" s="30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7" ht="25.5" customHeight="1">
      <c r="A23" s="41" t="s">
        <v>23</v>
      </c>
      <c r="B23" s="37"/>
      <c r="C23" s="37"/>
      <c r="D23" s="37"/>
      <c r="E23" s="37"/>
      <c r="F23" s="37"/>
      <c r="G23" s="37"/>
    </row>
    <row r="24" spans="1:7" ht="12.75" customHeight="1">
      <c r="A24" s="41" t="s">
        <v>21</v>
      </c>
      <c r="B24" s="37"/>
      <c r="C24" s="37"/>
      <c r="D24" s="37"/>
      <c r="E24" s="37"/>
      <c r="F24" s="37"/>
      <c r="G24" s="37"/>
    </row>
    <row r="25" spans="1:7" ht="25.5" customHeight="1">
      <c r="A25" s="41" t="s">
        <v>19</v>
      </c>
      <c r="B25" s="37"/>
      <c r="C25" s="37"/>
      <c r="D25" s="37"/>
      <c r="E25" s="37"/>
      <c r="F25" s="37"/>
      <c r="G25" s="37"/>
    </row>
    <row r="26" spans="1:7" ht="25.5" customHeight="1">
      <c r="A26" s="41" t="s">
        <v>20</v>
      </c>
      <c r="B26" s="37"/>
      <c r="C26" s="37"/>
      <c r="D26" s="37"/>
      <c r="E26" s="37"/>
      <c r="F26" s="37"/>
      <c r="G26" s="37"/>
    </row>
    <row r="27" ht="12.75">
      <c r="I27" s="1"/>
    </row>
  </sheetData>
  <mergeCells count="7">
    <mergeCell ref="A25:G25"/>
    <mergeCell ref="A26:G26"/>
    <mergeCell ref="A1:G1"/>
    <mergeCell ref="A18:G18"/>
    <mergeCell ref="A23:G23"/>
    <mergeCell ref="A24:G24"/>
    <mergeCell ref="A20:G20"/>
  </mergeCells>
  <printOptions horizontalCentered="1"/>
  <pageMargins left="1" right="1" top="1" bottom="1" header="0.25" footer="0.25"/>
  <pageSetup fitToHeight="0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2007-10-02T21:10:01Z</cp:lastPrinted>
  <dcterms:created xsi:type="dcterms:W3CDTF">1999-07-27T00:49:59Z</dcterms:created>
  <dcterms:modified xsi:type="dcterms:W3CDTF">2007-11-29T20:29:02Z</dcterms:modified>
  <cp:category/>
  <cp:version/>
  <cp:contentType/>
  <cp:contentStatus/>
</cp:coreProperties>
</file>