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0" windowWidth="11340" windowHeight="5130" activeTab="0"/>
  </bookViews>
  <sheets>
    <sheet name="Table 1-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<sst xmlns="http://schemas.openxmlformats.org/spreadsheetml/2006/main" count="71" uniqueCount="39">
  <si>
    <t>Governments</t>
  </si>
  <si>
    <t>Goods (percent)</t>
  </si>
  <si>
    <t>Services (percent)</t>
  </si>
  <si>
    <t>Mining</t>
  </si>
  <si>
    <t>Construction</t>
  </si>
  <si>
    <t>Manufacturing</t>
  </si>
  <si>
    <t>Wholesale and retail trade</t>
  </si>
  <si>
    <t>Public administration</t>
  </si>
  <si>
    <t>NA</t>
  </si>
  <si>
    <t>Resident population (thousands)</t>
  </si>
  <si>
    <t>Households (thousands)</t>
  </si>
  <si>
    <t>Civilian labor force (thousands)</t>
  </si>
  <si>
    <t>Business establishments (thousands)</t>
  </si>
  <si>
    <t>Median household income ($2000)</t>
  </si>
  <si>
    <t>Gross domestic product ($2000 millions)</t>
  </si>
  <si>
    <t>Percent change, 1980 to 2003</t>
  </si>
  <si>
    <t>Transportation and utilities</t>
  </si>
  <si>
    <t>Financial activities</t>
  </si>
  <si>
    <t>Agriculture, forestry, fishing, and hunting (percent)</t>
  </si>
  <si>
    <t>Information</t>
  </si>
  <si>
    <t>Professional and business services</t>
  </si>
  <si>
    <t>Education and health services</t>
  </si>
  <si>
    <t>Leisure and hospitality</t>
  </si>
  <si>
    <t>Other services</t>
  </si>
  <si>
    <t>Table 1-1: Economic and Social Characteristics of the United States</t>
  </si>
  <si>
    <r>
      <t>Key</t>
    </r>
    <r>
      <rPr>
        <sz val="9"/>
        <rFont val="Arial"/>
        <family val="2"/>
      </rPr>
      <t>:  NA = not available.</t>
    </r>
  </si>
  <si>
    <r>
      <t>Foreign trade</t>
    </r>
    <r>
      <rPr>
        <sz val="9"/>
        <rFont val="Arial"/>
        <family val="2"/>
      </rPr>
      <t>:  U.S. Department of Commerce, Bureau of Economic Analysis, National Income and Product Accounts, U.S. International Transactions, available at www.bea.doc.gov as of June 27, 2005.</t>
    </r>
  </si>
  <si>
    <r>
      <t>Employed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(thousands)</t>
    </r>
  </si>
  <si>
    <r>
      <t>Foreign trade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($2000 millions)</t>
    </r>
  </si>
  <si>
    <r>
      <t xml:space="preserve">3 </t>
    </r>
    <r>
      <rPr>
        <sz val="9"/>
        <rFont val="Arial"/>
        <family val="2"/>
      </rPr>
      <t>1982</t>
    </r>
  </si>
  <si>
    <r>
      <t xml:space="preserve">4 </t>
    </r>
    <r>
      <rPr>
        <sz val="9"/>
        <rFont val="Arial"/>
        <family val="2"/>
      </rPr>
      <t>1992</t>
    </r>
  </si>
  <si>
    <r>
      <t>3</t>
    </r>
    <r>
      <rPr>
        <sz val="10"/>
        <rFont val="Arial"/>
        <family val="2"/>
      </rPr>
      <t>81,831</t>
    </r>
  </si>
  <si>
    <r>
      <t>4</t>
    </r>
    <r>
      <rPr>
        <sz val="10"/>
        <rFont val="Arial"/>
        <family val="2"/>
      </rPr>
      <t>85,006</t>
    </r>
  </si>
  <si>
    <r>
      <t>2</t>
    </r>
    <r>
      <rPr>
        <sz val="9"/>
        <rFont val="Arial"/>
        <family val="2"/>
      </rPr>
      <t xml:space="preserve">These data are revised from those published last year due to a change in the inflation-adjustment methodology. </t>
    </r>
  </si>
  <si>
    <r>
      <t>Gross domestic product</t>
    </r>
    <r>
      <rPr>
        <sz val="9"/>
        <rFont val="Arial"/>
        <family val="2"/>
      </rPr>
      <t>:  U.S. Department of Commerce, Bureau of Economic Analysis, National Income and Product Accounts, Gross Domestic Product, available at www.bea.doc.gov as of July 26, 2005.</t>
    </r>
  </si>
  <si>
    <r>
      <t>1</t>
    </r>
    <r>
      <rPr>
        <sz val="9"/>
        <rFont val="Arial"/>
        <family val="2"/>
      </rPr>
      <t>Based on the 2002 Census Industry Classification system.  Data for 1990 do not appear in the source document; they are estimated using the Bureau of Labor Statistics crosswalk from the 1990 Census Industry Classification system to the 2002 Census Industry Classification system.</t>
    </r>
  </si>
  <si>
    <r>
      <t>Sources</t>
    </r>
    <r>
      <rPr>
        <sz val="9"/>
        <rFont val="Arial"/>
        <family val="2"/>
      </rPr>
      <t xml:space="preserve">:  Unless otherwise stated all data from: U.S. Department of Commerce, Census Bureau, </t>
    </r>
    <r>
      <rPr>
        <i/>
        <sz val="9"/>
        <rFont val="Arial"/>
        <family val="2"/>
      </rPr>
      <t>Statistical Abstract of the United States: 2004-2005</t>
    </r>
    <r>
      <rPr>
        <sz val="9"/>
        <rFont val="Arial"/>
        <family val="2"/>
      </rPr>
      <t xml:space="preserve"> (Washington, 2005), available at http://www.census.gov/statab/www/ as of July 26, 2005.</t>
    </r>
  </si>
  <si>
    <r>
      <t>Median household income</t>
    </r>
    <r>
      <rPr>
        <sz val="9"/>
        <rFont val="Arial"/>
        <family val="2"/>
      </rPr>
      <t>:  U.S. Department of Commerce, Census Bureau, Historical Income Tables, table H-6, available at www.census.gov/hhes/income/histinc/h06ar.html as of June 27, 2005.</t>
    </r>
  </si>
  <si>
    <r>
      <t>Business establishments</t>
    </r>
    <r>
      <rPr>
        <sz val="9"/>
        <rFont val="Arial"/>
        <family val="2"/>
      </rPr>
      <t xml:space="preserve">: U.S. Department of Commerce, Census Bureau, County Business Patterns, available at http://www.census.gov/epcd/cbp/view/cbpview.html as of July 26, 2005. 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</si>
</sst>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0"/>
    <numFmt numFmtId="170" formatCode="0.000"/>
    <numFmt numFmtId="171" formatCode="#,##0.0"/>
    <numFmt numFmtId="172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168" fontId="0" fillId="0" borderId="0" xfId="0" applyNumberFormat="1" applyAlignment="1">
      <alignment/>
    </xf>
    <xf numFmtId="0" fontId="1" fillId="0" borderId="2" xfId="0" applyFont="1" applyBorder="1" applyAlignment="1">
      <alignment horizontal="right" wrapText="1"/>
    </xf>
    <xf numFmtId="10" fontId="0" fillId="0" borderId="0" xfId="0" applyNumberForma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indent="2"/>
    </xf>
    <xf numFmtId="168" fontId="0" fillId="0" borderId="0" xfId="0" applyNumberFormat="1" applyFont="1" applyFill="1" applyAlignment="1">
      <alignment horizontal="right"/>
    </xf>
    <xf numFmtId="168" fontId="0" fillId="0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 indent="2"/>
    </xf>
    <xf numFmtId="171" fontId="0" fillId="0" borderId="0" xfId="0" applyNumberFormat="1" applyFont="1" applyAlignment="1">
      <alignment horizontal="right"/>
    </xf>
    <xf numFmtId="0" fontId="0" fillId="0" borderId="3" xfId="0" applyFont="1" applyBorder="1" applyAlignment="1">
      <alignment horizontal="left" indent="2"/>
    </xf>
    <xf numFmtId="171" fontId="0" fillId="0" borderId="3" xfId="0" applyNumberFormat="1" applyFont="1" applyBorder="1" applyAlignment="1">
      <alignment horizontal="right"/>
    </xf>
    <xf numFmtId="168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168" fontId="0" fillId="0" borderId="3" xfId="0" applyNumberFormat="1" applyBorder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6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50.28125" style="0" customWidth="1"/>
    <col min="2" max="4" width="10.7109375" style="0" bestFit="1" customWidth="1"/>
    <col min="5" max="7" width="10.7109375" style="0" customWidth="1"/>
    <col min="8" max="8" width="11.8515625" style="0" customWidth="1"/>
    <col min="10" max="10" width="10.28125" style="0" bestFit="1" customWidth="1"/>
  </cols>
  <sheetData>
    <row r="1" spans="1:8" ht="15.75" customHeight="1">
      <c r="A1" s="29" t="s">
        <v>24</v>
      </c>
      <c r="B1" s="28"/>
      <c r="C1" s="28"/>
      <c r="D1" s="28"/>
      <c r="E1" s="28"/>
      <c r="F1" s="28"/>
      <c r="G1" s="28"/>
      <c r="H1" s="28"/>
    </row>
    <row r="2" spans="1:8" ht="13.5" thickBot="1">
      <c r="A2" s="1"/>
      <c r="B2" s="1"/>
      <c r="C2" s="1"/>
      <c r="D2" s="1"/>
      <c r="E2" s="1"/>
      <c r="F2" s="1"/>
      <c r="G2" s="1"/>
      <c r="H2" s="1"/>
    </row>
    <row r="3" spans="1:8" ht="39" customHeight="1">
      <c r="A3" s="2"/>
      <c r="B3" s="3">
        <v>1980</v>
      </c>
      <c r="C3" s="3">
        <v>1990</v>
      </c>
      <c r="D3" s="3">
        <v>2000</v>
      </c>
      <c r="E3" s="3">
        <v>2001</v>
      </c>
      <c r="F3" s="3">
        <v>2002</v>
      </c>
      <c r="G3" s="3">
        <v>2003</v>
      </c>
      <c r="H3" s="5" t="s">
        <v>15</v>
      </c>
    </row>
    <row r="4" spans="1:8" ht="12.75">
      <c r="A4" s="8" t="s">
        <v>9</v>
      </c>
      <c r="B4" s="9">
        <v>227225</v>
      </c>
      <c r="C4" s="9">
        <v>249623</v>
      </c>
      <c r="D4" s="9">
        <v>282178</v>
      </c>
      <c r="E4" s="9">
        <v>285094</v>
      </c>
      <c r="F4" s="9">
        <v>287974</v>
      </c>
      <c r="G4" s="9">
        <v>290810</v>
      </c>
      <c r="H4" s="10">
        <f>(G4-B4)/B4*100</f>
        <v>27.983276488062494</v>
      </c>
    </row>
    <row r="5" spans="1:8" ht="12.75">
      <c r="A5" s="11" t="s">
        <v>10</v>
      </c>
      <c r="B5" s="9">
        <v>80776</v>
      </c>
      <c r="C5" s="9">
        <v>93347</v>
      </c>
      <c r="D5" s="9">
        <v>104705</v>
      </c>
      <c r="E5" s="9">
        <v>108209</v>
      </c>
      <c r="F5" s="9">
        <v>109297</v>
      </c>
      <c r="G5" s="9">
        <v>111278</v>
      </c>
      <c r="H5" s="10">
        <f>(G5-B5)/B5*100</f>
        <v>37.76121620283253</v>
      </c>
    </row>
    <row r="6" spans="1:8" ht="12.75">
      <c r="A6" s="11" t="s">
        <v>13</v>
      </c>
      <c r="B6" s="9">
        <v>35056.785258164564</v>
      </c>
      <c r="C6" s="9">
        <v>38257</v>
      </c>
      <c r="D6" s="9">
        <v>41990</v>
      </c>
      <c r="E6" s="9">
        <v>41081</v>
      </c>
      <c r="F6" s="9">
        <v>40611.97568874293</v>
      </c>
      <c r="G6" s="9">
        <v>40553</v>
      </c>
      <c r="H6" s="10">
        <f>(G6-B6)/B6*100</f>
        <v>15.678034084872039</v>
      </c>
    </row>
    <row r="7" spans="1:8" ht="12.75">
      <c r="A7" s="11" t="s">
        <v>11</v>
      </c>
      <c r="B7" s="9">
        <v>106940</v>
      </c>
      <c r="C7" s="9">
        <v>125840</v>
      </c>
      <c r="D7" s="9">
        <v>142583</v>
      </c>
      <c r="E7" s="9">
        <v>143734</v>
      </c>
      <c r="F7" s="9">
        <v>144863</v>
      </c>
      <c r="G7" s="9">
        <v>146510</v>
      </c>
      <c r="H7" s="10">
        <f>(G7-B7)/B7*100</f>
        <v>37.00205722835235</v>
      </c>
    </row>
    <row r="8" spans="1:8" ht="14.25">
      <c r="A8" s="12" t="s">
        <v>27</v>
      </c>
      <c r="B8" s="9">
        <v>99303</v>
      </c>
      <c r="C8" s="9">
        <v>118793</v>
      </c>
      <c r="D8" s="9">
        <v>136891</v>
      </c>
      <c r="E8" s="9">
        <v>136933</v>
      </c>
      <c r="F8" s="9">
        <v>136485</v>
      </c>
      <c r="G8" s="9">
        <v>137736</v>
      </c>
      <c r="H8" s="10">
        <f>(G8-B8)/B8*100</f>
        <v>38.70275822482704</v>
      </c>
    </row>
    <row r="9" spans="1:8" ht="12.75">
      <c r="A9" s="13" t="s">
        <v>18</v>
      </c>
      <c r="B9" s="14" t="s">
        <v>8</v>
      </c>
      <c r="C9" s="14">
        <v>1.9065652569196578</v>
      </c>
      <c r="D9" s="15">
        <f>2464/D8*100</f>
        <v>1.7999722406878464</v>
      </c>
      <c r="E9" s="15">
        <f>2299/E8*100</f>
        <v>1.6789232690439848</v>
      </c>
      <c r="F9" s="15">
        <f>2311/F8*100</f>
        <v>1.6932263618712677</v>
      </c>
      <c r="G9" s="15">
        <f>2275/G8*100</f>
        <v>1.6517105186734042</v>
      </c>
      <c r="H9" s="23" t="s">
        <v>8</v>
      </c>
    </row>
    <row r="10" spans="1:10" ht="12.75">
      <c r="A10" s="13" t="s">
        <v>3</v>
      </c>
      <c r="B10" s="14" t="s">
        <v>8</v>
      </c>
      <c r="C10" s="14">
        <v>0.5421206815273755</v>
      </c>
      <c r="D10" s="15">
        <f>475/D8*100</f>
        <v>0.34699140191831457</v>
      </c>
      <c r="E10" s="15">
        <f>538/E8*100</f>
        <v>0.39289287461751365</v>
      </c>
      <c r="F10" s="15">
        <f>502/F8*100</f>
        <v>0.3678059860057882</v>
      </c>
      <c r="G10" s="15">
        <f>525/G8*100</f>
        <v>0.3811639658477087</v>
      </c>
      <c r="H10" s="23" t="s">
        <v>8</v>
      </c>
      <c r="J10" s="4"/>
    </row>
    <row r="11" spans="1:10" ht="12.75">
      <c r="A11" s="13" t="s">
        <v>4</v>
      </c>
      <c r="B11" s="14" t="s">
        <v>8</v>
      </c>
      <c r="C11" s="14">
        <v>6.864974914135632</v>
      </c>
      <c r="D11" s="15">
        <f>9931/D8*100</f>
        <v>7.254677078843752</v>
      </c>
      <c r="E11" s="15">
        <f>10155/E8*100</f>
        <v>7.416035579443962</v>
      </c>
      <c r="F11" s="15">
        <f>9981/F8*100</f>
        <v>7.312891526541378</v>
      </c>
      <c r="G11" s="15">
        <f>10138/G8*100</f>
        <v>7.360457687169658</v>
      </c>
      <c r="H11" s="23" t="s">
        <v>8</v>
      </c>
      <c r="J11" s="6"/>
    </row>
    <row r="12" spans="1:10" ht="12.75">
      <c r="A12" s="13" t="s">
        <v>5</v>
      </c>
      <c r="B12" s="14" t="s">
        <v>8</v>
      </c>
      <c r="C12" s="14">
        <v>16.794031584618494</v>
      </c>
      <c r="D12" s="15">
        <f>19644/D8*100</f>
        <v>14.350103366912363</v>
      </c>
      <c r="E12" s="15">
        <f>18434/E8*100</f>
        <v>13.462058086801573</v>
      </c>
      <c r="F12" s="15">
        <f>17233/F8*100</f>
        <v>12.626295929955672</v>
      </c>
      <c r="G12" s="15">
        <f>16902/G8*100</f>
        <v>12.271301620491375</v>
      </c>
      <c r="H12" s="23" t="s">
        <v>8</v>
      </c>
      <c r="J12" s="6"/>
    </row>
    <row r="13" spans="1:8" ht="12.75">
      <c r="A13" s="13" t="s">
        <v>6</v>
      </c>
      <c r="B13" s="14" t="s">
        <v>8</v>
      </c>
      <c r="C13" s="14">
        <v>14.703547376927743</v>
      </c>
      <c r="D13" s="15">
        <f>(4216+15763)/D8*100</f>
        <v>14.594823618791594</v>
      </c>
      <c r="E13" s="15">
        <f>(4020+15786)/E8*100</f>
        <v>14.464007945491591</v>
      </c>
      <c r="F13" s="15">
        <f>(4144+15663)/F8*100</f>
        <v>14.512217459794115</v>
      </c>
      <c r="G13" s="15">
        <f>(4486+16220)/G8*100</f>
        <v>15.033106813033628</v>
      </c>
      <c r="H13" s="23" t="s">
        <v>8</v>
      </c>
    </row>
    <row r="14" spans="1:10" ht="12.75">
      <c r="A14" s="13" t="s">
        <v>16</v>
      </c>
      <c r="B14" s="14" t="s">
        <v>8</v>
      </c>
      <c r="C14" s="14">
        <v>5.146358340628997</v>
      </c>
      <c r="D14" s="15">
        <f>7380/D8*100</f>
        <v>5.391150623488762</v>
      </c>
      <c r="E14" s="15">
        <f>7261/E8*100</f>
        <v>5.302593239029306</v>
      </c>
      <c r="F14" s="15">
        <f>7244/F8*100</f>
        <v>5.307542953438107</v>
      </c>
      <c r="G14" s="15">
        <f>6950/G8*100</f>
        <v>5.045884881222048</v>
      </c>
      <c r="H14" s="23" t="s">
        <v>8</v>
      </c>
      <c r="J14" s="6"/>
    </row>
    <row r="15" spans="1:10" ht="12.75">
      <c r="A15" s="13" t="s">
        <v>19</v>
      </c>
      <c r="B15" s="14" t="s">
        <v>8</v>
      </c>
      <c r="C15" s="14">
        <v>2.914468146003098</v>
      </c>
      <c r="D15" s="15">
        <f>4059/D8*100</f>
        <v>2.9651328429188184</v>
      </c>
      <c r="E15" s="15">
        <f>4005/E8*100</f>
        <v>2.9247880350244277</v>
      </c>
      <c r="F15" s="15">
        <f>3691/F8*100</f>
        <v>2.704326482763674</v>
      </c>
      <c r="G15" s="15">
        <f>3687/G8*100</f>
        <v>2.676860080153337</v>
      </c>
      <c r="H15" s="23" t="s">
        <v>8</v>
      </c>
      <c r="J15" s="6"/>
    </row>
    <row r="16" spans="1:8" ht="12.75">
      <c r="A16" s="13" t="s">
        <v>17</v>
      </c>
      <c r="B16" s="14" t="s">
        <v>8</v>
      </c>
      <c r="C16" s="14">
        <v>7.087206209172335</v>
      </c>
      <c r="D16" s="15">
        <f>9374/D8*100</f>
        <v>6.8477840033311175</v>
      </c>
      <c r="E16" s="15">
        <f>9444/E8*100</f>
        <v>6.89680354625985</v>
      </c>
      <c r="F16" s="15">
        <f>9565/F8*100</f>
        <v>7.008096127779609</v>
      </c>
      <c r="G16" s="15">
        <f>9748/G8*100</f>
        <v>7.077307312539931</v>
      </c>
      <c r="H16" s="23" t="s">
        <v>8</v>
      </c>
    </row>
    <row r="17" spans="1:8" ht="12.75">
      <c r="A17" s="13" t="s">
        <v>20</v>
      </c>
      <c r="B17" s="14" t="s">
        <v>8</v>
      </c>
      <c r="C17" s="14">
        <v>9.42453532224392</v>
      </c>
      <c r="D17" s="15">
        <f>13649/D8*100</f>
        <v>9.970706620595948</v>
      </c>
      <c r="E17" s="15">
        <f>14068/E8*100</f>
        <v>10.273637472340488</v>
      </c>
      <c r="F17" s="15">
        <f>14015/F8*100</f>
        <v>10.268527677034106</v>
      </c>
      <c r="G17" s="15">
        <f>13879/G8*100</f>
        <v>10.076523203810188</v>
      </c>
      <c r="H17" s="23" t="s">
        <v>8</v>
      </c>
    </row>
    <row r="18" spans="1:8" ht="12.75">
      <c r="A18" s="13" t="s">
        <v>21</v>
      </c>
      <c r="B18" s="14" t="s">
        <v>8</v>
      </c>
      <c r="C18" s="14">
        <v>17.519390194625903</v>
      </c>
      <c r="D18" s="15">
        <f>26188/D8*100</f>
        <v>19.13054912302489</v>
      </c>
      <c r="E18" s="15">
        <f>26848/E8*100</f>
        <v>19.606668954890345</v>
      </c>
      <c r="F18" s="15">
        <f>27624/F8*100</f>
        <v>20.23958676777668</v>
      </c>
      <c r="G18" s="15">
        <f>28260/G8*100</f>
        <v>20.517511761630946</v>
      </c>
      <c r="H18" s="23" t="s">
        <v>8</v>
      </c>
    </row>
    <row r="19" spans="1:8" ht="12.75">
      <c r="A19" s="13" t="s">
        <v>22</v>
      </c>
      <c r="B19" s="14" t="s">
        <v>8</v>
      </c>
      <c r="C19" s="14">
        <v>8.048086571486296</v>
      </c>
      <c r="D19" s="15">
        <f>11186/D8*100</f>
        <v>8.171464888122667</v>
      </c>
      <c r="E19" s="15">
        <f>11370/E8*100</f>
        <v>8.303330826024407</v>
      </c>
      <c r="F19" s="15">
        <f>11541/F8*100</f>
        <v>8.45587427189801</v>
      </c>
      <c r="G19" s="15">
        <f>11607/G8*100</f>
        <v>8.426990764941628</v>
      </c>
      <c r="H19" s="23" t="s">
        <v>8</v>
      </c>
    </row>
    <row r="20" spans="1:8" ht="12.75">
      <c r="A20" s="13" t="s">
        <v>23</v>
      </c>
      <c r="B20" s="14" t="s">
        <v>8</v>
      </c>
      <c r="C20" s="14">
        <v>4.304305003703953</v>
      </c>
      <c r="D20" s="15">
        <f>6450/D8*100</f>
        <v>4.7117779839434295</v>
      </c>
      <c r="E20" s="15">
        <f>6477/E8*100</f>
        <v>4.7300504626350115</v>
      </c>
      <c r="F20" s="15">
        <f>6665/F8*100</f>
        <v>4.883320511411511</v>
      </c>
      <c r="G20" s="15">
        <f>6815/G8*100</f>
        <v>4.947871290004065</v>
      </c>
      <c r="H20" s="23" t="s">
        <v>8</v>
      </c>
    </row>
    <row r="21" spans="1:8" ht="12.75">
      <c r="A21" s="13" t="s">
        <v>7</v>
      </c>
      <c r="B21" s="14" t="s">
        <v>8</v>
      </c>
      <c r="C21" s="14">
        <v>4.742027240891643</v>
      </c>
      <c r="D21" s="15">
        <f>6113/D8*100</f>
        <v>4.465596715635067</v>
      </c>
      <c r="E21" s="15">
        <f>6228/E8*100</f>
        <v>4.548209708397537</v>
      </c>
      <c r="F21" s="15">
        <f>6307/F8*100</f>
        <v>4.6210206249771035</v>
      </c>
      <c r="G21" s="15">
        <f>6243/G8*100</f>
        <v>4.532584073880467</v>
      </c>
      <c r="H21" s="23" t="s">
        <v>8</v>
      </c>
    </row>
    <row r="22" spans="1:8" ht="12.75">
      <c r="A22" s="11" t="s">
        <v>12</v>
      </c>
      <c r="B22" s="16" t="s">
        <v>8</v>
      </c>
      <c r="C22" s="9">
        <v>6176</v>
      </c>
      <c r="D22" s="9">
        <v>7070.048000000001</v>
      </c>
      <c r="E22" s="9">
        <v>7095.302</v>
      </c>
      <c r="F22" s="17">
        <v>7200.77</v>
      </c>
      <c r="G22" s="16" t="s">
        <v>8</v>
      </c>
      <c r="H22" s="16" t="s">
        <v>8</v>
      </c>
    </row>
    <row r="23" spans="1:8" ht="14.25">
      <c r="A23" s="11" t="s">
        <v>0</v>
      </c>
      <c r="B23" s="7" t="s">
        <v>31</v>
      </c>
      <c r="C23" s="7" t="s">
        <v>32</v>
      </c>
      <c r="D23" s="17" t="s">
        <v>8</v>
      </c>
      <c r="E23" s="17" t="s">
        <v>8</v>
      </c>
      <c r="F23" s="9">
        <v>87576</v>
      </c>
      <c r="G23" s="16" t="s">
        <v>8</v>
      </c>
      <c r="H23" s="16" t="s">
        <v>8</v>
      </c>
    </row>
    <row r="24" spans="1:8" ht="12.75">
      <c r="A24" s="8" t="s">
        <v>14</v>
      </c>
      <c r="B24" s="18">
        <v>5161700</v>
      </c>
      <c r="C24" s="18">
        <v>7112500</v>
      </c>
      <c r="D24" s="18">
        <v>9817000</v>
      </c>
      <c r="E24" s="18">
        <v>9890700</v>
      </c>
      <c r="F24" s="18">
        <v>10074800</v>
      </c>
      <c r="G24" s="18">
        <v>10381300</v>
      </c>
      <c r="H24" s="10">
        <f>(G24-B24)/B24*100</f>
        <v>101.12172346320011</v>
      </c>
    </row>
    <row r="25" spans="1:8" ht="14.25">
      <c r="A25" s="11" t="s">
        <v>28</v>
      </c>
      <c r="B25" s="9">
        <v>631335.137599888</v>
      </c>
      <c r="C25" s="9">
        <v>1168168.00374874</v>
      </c>
      <c r="D25" s="9">
        <v>2572000</v>
      </c>
      <c r="E25" s="9">
        <v>2472311.61001673</v>
      </c>
      <c r="F25" s="9">
        <v>2496535.40896544</v>
      </c>
      <c r="G25" s="9">
        <v>2582220.55745239</v>
      </c>
      <c r="H25" s="10">
        <f>(G25-B25)/B25*100</f>
        <v>309.00947906512465</v>
      </c>
    </row>
    <row r="26" spans="1:8" ht="12.75">
      <c r="A26" s="19" t="s">
        <v>1</v>
      </c>
      <c r="B26" s="4">
        <v>74.0271626807835</v>
      </c>
      <c r="C26" s="4">
        <v>71.6324518204007</v>
      </c>
      <c r="D26" s="4">
        <v>78.84136858475894</v>
      </c>
      <c r="E26" s="4">
        <v>78.4807506767927</v>
      </c>
      <c r="F26" s="4">
        <v>78.30760294575927</v>
      </c>
      <c r="G26" s="4">
        <v>78.57720704222581</v>
      </c>
      <c r="H26" s="20">
        <v>378.108323455475</v>
      </c>
    </row>
    <row r="27" spans="1:8" ht="12.75">
      <c r="A27" s="21" t="s">
        <v>2</v>
      </c>
      <c r="B27" s="26">
        <v>25.972837319216485</v>
      </c>
      <c r="C27" s="26">
        <v>28.367548179599318</v>
      </c>
      <c r="D27" s="26">
        <v>21.158631415241054</v>
      </c>
      <c r="E27" s="26">
        <v>21.519249323207305</v>
      </c>
      <c r="F27" s="26">
        <v>21.692397054240743</v>
      </c>
      <c r="G27" s="26">
        <v>21.4227929577742</v>
      </c>
      <c r="H27" s="22">
        <v>260.95249195122454</v>
      </c>
    </row>
    <row r="28" spans="1:8" ht="12.75">
      <c r="A28" s="30" t="s">
        <v>25</v>
      </c>
      <c r="B28" s="31"/>
      <c r="C28" s="31"/>
      <c r="D28" s="31"/>
      <c r="E28" s="31"/>
      <c r="F28" s="31"/>
      <c r="G28" s="31"/>
      <c r="H28" s="31"/>
    </row>
    <row r="30" spans="1:8" ht="25.5" customHeight="1">
      <c r="A30" s="32" t="s">
        <v>35</v>
      </c>
      <c r="B30" s="28"/>
      <c r="C30" s="28"/>
      <c r="D30" s="28"/>
      <c r="E30" s="28"/>
      <c r="F30" s="28"/>
      <c r="G30" s="28"/>
      <c r="H30" s="28"/>
    </row>
    <row r="31" spans="1:8" ht="13.5">
      <c r="A31" s="33" t="s">
        <v>33</v>
      </c>
      <c r="B31" s="33"/>
      <c r="C31" s="33"/>
      <c r="D31" s="33"/>
      <c r="E31" s="33"/>
      <c r="F31" s="33"/>
      <c r="G31" s="33"/>
      <c r="H31" s="33"/>
    </row>
    <row r="32" ht="13.5">
      <c r="A32" s="25" t="s">
        <v>29</v>
      </c>
    </row>
    <row r="33" ht="13.5">
      <c r="A33" s="25" t="s">
        <v>30</v>
      </c>
    </row>
    <row r="35" spans="1:8" ht="26.25" customHeight="1">
      <c r="A35" s="27" t="s">
        <v>36</v>
      </c>
      <c r="B35" s="28"/>
      <c r="C35" s="28"/>
      <c r="D35" s="28"/>
      <c r="E35" s="28"/>
      <c r="F35" s="28"/>
      <c r="G35" s="28"/>
      <c r="H35" s="28"/>
    </row>
    <row r="36" spans="1:8" ht="26.25" customHeight="1">
      <c r="A36" s="27" t="s">
        <v>37</v>
      </c>
      <c r="B36" s="28"/>
      <c r="C36" s="28"/>
      <c r="D36" s="28"/>
      <c r="E36" s="28"/>
      <c r="F36" s="28"/>
      <c r="G36" s="28"/>
      <c r="H36" s="28"/>
    </row>
    <row r="37" ht="12.75">
      <c r="A37" s="24" t="s">
        <v>38</v>
      </c>
    </row>
    <row r="38" spans="1:8" ht="26.25" customHeight="1">
      <c r="A38" s="27" t="s">
        <v>34</v>
      </c>
      <c r="B38" s="28"/>
      <c r="C38" s="28"/>
      <c r="D38" s="28"/>
      <c r="E38" s="28"/>
      <c r="F38" s="28"/>
      <c r="G38" s="28"/>
      <c r="H38" s="28"/>
    </row>
    <row r="39" spans="1:8" ht="26.25" customHeight="1">
      <c r="A39" s="27" t="s">
        <v>26</v>
      </c>
      <c r="B39" s="28"/>
      <c r="C39" s="28"/>
      <c r="D39" s="28"/>
      <c r="E39" s="28"/>
      <c r="F39" s="28"/>
      <c r="G39" s="28"/>
      <c r="H39" s="28"/>
    </row>
  </sheetData>
  <mergeCells count="8">
    <mergeCell ref="A36:H36"/>
    <mergeCell ref="A38:H38"/>
    <mergeCell ref="A39:H39"/>
    <mergeCell ref="A1:H1"/>
    <mergeCell ref="A28:H28"/>
    <mergeCell ref="A30:H30"/>
    <mergeCell ref="A35:H35"/>
    <mergeCell ref="A31:H31"/>
  </mergeCells>
  <printOptions horizontalCentered="1"/>
  <pageMargins left="0.75" right="0.75" top="1" bottom="1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MALLETTW</dc:creator>
  <cp:keywords/>
  <dc:description/>
  <cp:lastModifiedBy>Battelle</cp:lastModifiedBy>
  <cp:lastPrinted>2005-08-03T19:04:18Z</cp:lastPrinted>
  <dcterms:created xsi:type="dcterms:W3CDTF">2004-02-27T13:58:26Z</dcterms:created>
  <dcterms:modified xsi:type="dcterms:W3CDTF">2005-11-10T15:49:38Z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-111116415</vt:i4>
  </property>
  <property fmtid="{D5CDD505-2E9C-101B-9397-08002B2CF9AE}" pid="3" name="_EmailSubject">
    <vt:lpwstr>tables for other project</vt:lpwstr>
  </property>
  <property fmtid="{D5CDD505-2E9C-101B-9397-08002B2CF9AE}" pid="4" name="_AuthorEmail">
    <vt:lpwstr>gordonr@battelle.org</vt:lpwstr>
  </property>
  <property fmtid="{D5CDD505-2E9C-101B-9397-08002B2CF9AE}" pid="5" name="_AuthorEmailDisplayName">
    <vt:lpwstr>Gordon, Robert M</vt:lpwstr>
  </property>
  <property fmtid="{D5CDD505-2E9C-101B-9397-08002B2CF9AE}" pid="6" name="_PreviousAdHocReviewCycleID">
    <vt:i4>1925295329</vt:i4>
  </property>
  <property fmtid="{D5CDD505-2E9C-101B-9397-08002B2CF9AE}" pid="7" name="_ReviewingToolsShownOnce">
    <vt:lpwstr/>
  </property>
</Properties>
</file>