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0"/>
  </bookViews>
  <sheets>
    <sheet name="Table 1-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<sst xmlns="http://schemas.openxmlformats.org/spreadsheetml/2006/main" count="70" uniqueCount="35">
  <si>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</si>
  <si>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</si>
  <si>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</si>
  <si>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</si>
  <si>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</si>
  <si>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</si>
  <si>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</si>
  <si>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</si>
  <si>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</si>
  <si>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</si>
  <si>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</si>
  <si>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</si>
  <si>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</si>
  <si>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</si>
  <si>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</si>
  <si>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</si>
  <si>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</si>
  <si>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</si>
  <si>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</si>
  <si>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</si>
  <si>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</si>
  <si>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</si>
  <si>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 xml:space="preserve">1 </t>
    </r>
    <r>
      <rPr>
        <sz val="9"/>
        <rFont val="Arial"/>
        <family val="2"/>
      </rPr>
      <t>Based on the 2002 Census Industry Classification system.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Data for 1990 do not appear in the source document; they are estimated using the Bureau of Labor Statistics crosswalk from the 1990 Census Industry Classification system to the 2002 Census Industry Classification system.</t>
    </r>
  </si>
  <si>
    <r>
      <t xml:space="preserve">3 </t>
    </r>
    <r>
      <rPr>
        <sz val="9"/>
        <rFont val="Arial"/>
        <family val="2"/>
      </rPr>
      <t>1982</t>
    </r>
  </si>
  <si>
    <r>
      <t xml:space="preserve">4 </t>
    </r>
    <r>
      <rPr>
        <sz val="9"/>
        <rFont val="Arial"/>
        <family val="2"/>
      </rPr>
      <t>1992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</si>
  <si>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Governments</t>
    </r>
  </si>
  <si>
    <r>
      <t>3</t>
    </r>
    <r>
      <rPr>
        <sz val="10"/>
        <rFont val="Arial"/>
        <family val="2"/>
      </rPr>
      <t>81,831</t>
    </r>
  </si>
  <si>
    <r>
      <t>4</t>
    </r>
    <r>
      <rPr>
        <sz val="10"/>
        <rFont val="Arial"/>
        <family val="2"/>
      </rPr>
      <t>85,006</t>
    </r>
  </si>
  <si>
    <r>
      <t xml:space="preserve">2 </t>
    </r>
    <r>
      <rPr>
        <sz val="9"/>
        <rFont val="Arial"/>
        <family val="2"/>
      </rPr>
      <t>Data for governments come from the Census of Governments, which is collected every five years.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</si>
  <si>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</si>
  <si>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t>Table 1-1.  Economic and Social Characteristics of the United States: 1980-2008</t>
  </si>
  <si>
    <t>Percent change, 1980 to 2008</t>
  </si>
  <si>
    <t>Gross domestic product ($2005 millions)</t>
  </si>
  <si>
    <t>Foreign trade ($2005 millions)</t>
  </si>
  <si>
    <r>
      <t xml:space="preserve">Sources:  Population: </t>
    </r>
    <r>
      <rPr>
        <sz val="9"/>
        <rFont val="Arial"/>
        <family val="2"/>
      </rPr>
      <t xml:space="preserve">U.S. Department of Commerce, Census Bureau, </t>
    </r>
    <r>
      <rPr>
        <i/>
        <sz val="9"/>
        <rFont val="Arial"/>
        <family val="2"/>
      </rPr>
      <t>Population Profile of the United States</t>
    </r>
    <r>
      <rPr>
        <sz val="9"/>
        <rFont val="Arial"/>
        <family val="2"/>
      </rPr>
      <t xml:space="preserve">, available at www.census.gov/population/www/pop-profile/profile.html as of August 9, 2010.  </t>
    </r>
    <r>
      <rPr>
        <b/>
        <sz val="9"/>
        <rFont val="Arial"/>
        <family val="2"/>
      </rPr>
      <t xml:space="preserve">Households:  </t>
    </r>
    <r>
      <rPr>
        <sz val="9"/>
        <rFont val="Arial"/>
        <family val="2"/>
      </rPr>
      <t xml:space="preserve">U.S. Department of Commerce, Census Bureau, Families and Living Arrangements, table HH-1, available at www.census.gov/population/www/socdemo/hh-fam.html as of August 9, 2010.  </t>
    </r>
    <r>
      <rPr>
        <b/>
        <sz val="9"/>
        <rFont val="Arial"/>
        <family val="2"/>
      </rPr>
      <t xml:space="preserve">Civilian Labor Force: 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Labor Force Statistics from the Current Population Survey</t>
    </r>
    <r>
      <rPr>
        <sz val="9"/>
        <rFont val="Arial"/>
        <family val="2"/>
      </rPr>
      <t xml:space="preserve">, available at www.bls.gov/data as of August 9, 2010.  </t>
    </r>
    <r>
      <rPr>
        <b/>
        <sz val="9"/>
        <rFont val="Arial"/>
        <family val="2"/>
      </rPr>
      <t xml:space="preserve">Employment: 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Current Employment Statistics</t>
    </r>
    <r>
      <rPr>
        <sz val="9"/>
        <rFont val="Arial"/>
        <family val="2"/>
      </rPr>
      <t xml:space="preserve">, available at www.bls.gov/ces as of August 9, 2010.  </t>
    </r>
    <r>
      <rPr>
        <b/>
        <sz val="9"/>
        <rFont val="Arial"/>
        <family val="2"/>
      </rPr>
      <t xml:space="preserve">Median household income: </t>
    </r>
    <r>
      <rPr>
        <sz val="9"/>
        <rFont val="Arial"/>
        <family val="2"/>
      </rPr>
      <t xml:space="preserve"> U.S. Department of Commerce, Census Bureau, Historical Income Tables, table H-6, available at www.census.gov/hhes/income/histinc/h06ar.html as of August 9, 2010.  </t>
    </r>
    <r>
      <rPr>
        <b/>
        <sz val="9"/>
        <rFont val="Arial"/>
        <family val="2"/>
      </rPr>
      <t xml:space="preserve">Business establishments:  </t>
    </r>
    <r>
      <rPr>
        <sz val="9"/>
        <rFont val="Arial"/>
        <family val="2"/>
      </rPr>
      <t xml:space="preserve">U.S. Department of Commerce, Census Bureau, County Business Patterns, available at www.census.gov/epcd/cbp/view/cbpview.html as of August 9, 2010.  </t>
    </r>
    <r>
      <rPr>
        <b/>
        <sz val="9"/>
        <rFont val="Arial"/>
        <family val="2"/>
      </rPr>
      <t xml:space="preserve">Governmental units: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 Department of Commerce, Census Bureau, </t>
    </r>
    <r>
      <rPr>
        <i/>
        <sz val="9"/>
        <rFont val="Arial"/>
        <family val="2"/>
      </rPr>
      <t>Census of Governments</t>
    </r>
    <r>
      <rPr>
        <sz val="9"/>
        <rFont val="Arial"/>
        <family val="2"/>
      </rPr>
      <t xml:space="preserve">, available at www.census.gov/govs as of August 9, 2010.  </t>
    </r>
    <r>
      <rPr>
        <b/>
        <sz val="9"/>
        <rFont val="Arial"/>
        <family val="2"/>
      </rPr>
      <t xml:space="preserve">Gross domestic product and foreign trade: </t>
    </r>
    <r>
      <rPr>
        <sz val="9"/>
        <rFont val="Arial"/>
        <family val="2"/>
      </rPr>
      <t xml:space="preserve"> U.S. Department of Commerce, Bureau of Economic Analysis, National Income and Product Accounts Tables, tables 1.1.5, 1.1.6, and 4.2.4, available at www.bea.gov/national/FA2004/index.asp as of August 9, 2010.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</si>
</sst>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(R) &quot;#,##0;&quot;(R) &quot;\-#,##0;&quot;(R) &quot;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Helv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>
      <alignment horizontal="left"/>
      <protection/>
    </xf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64" fontId="0" fillId="0" borderId="13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165" fontId="0" fillId="0" borderId="0" xfId="42" applyNumberFormat="1" applyFont="1" applyFill="1" applyAlignment="1" applyProtection="1">
      <alignment horizontal="right"/>
      <protection/>
    </xf>
    <xf numFmtId="164" fontId="0" fillId="0" borderId="0" xfId="0" applyNumberFormat="1" applyFill="1" applyBorder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1">
      <selection activeCell="A34" sqref="A34"/>
    </sheetView>
  </sheetViews>
  <sheetFormatPr defaultColWidth="8.8515625" defaultRowHeight="12.75"/>
  <cols>
    <col min="1" max="1" width="50.28125" style="5" customWidth="1"/>
    <col min="2" max="3" width="14.28125" style="5" bestFit="1" customWidth="1"/>
    <col min="4" max="4" width="14.421875" style="5" bestFit="1" customWidth="1"/>
    <col min="5" max="7" width="14.28125" style="5" bestFit="1" customWidth="1"/>
    <col min="8" max="9" width="14.8515625" style="5" bestFit="1" customWidth="1"/>
    <col min="10" max="10" width="14.7109375" style="5" bestFit="1" customWidth="1"/>
    <col min="11" max="11" width="14.28125" style="5" bestFit="1" customWidth="1"/>
    <col min="12" max="13" width="13.28125" style="5" customWidth="1"/>
    <col min="14" max="14" width="8.8515625" style="5" customWidth="1"/>
    <col min="15" max="15" width="10.28125" style="5" bestFit="1" customWidth="1"/>
    <col min="16" max="16384" width="8.8515625" style="5" customWidth="1"/>
  </cols>
  <sheetData>
    <row r="1" spans="1:13" ht="15.75" customHeight="1">
      <c r="A1" s="36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" customHeight="1">
      <c r="A3" s="7"/>
      <c r="B3" s="8">
        <v>1980</v>
      </c>
      <c r="C3" s="8">
        <v>1990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8">
        <v>2008</v>
      </c>
      <c r="M3" s="21" t="s">
        <v>31</v>
      </c>
    </row>
    <row r="4" spans="1:13" ht="12.75">
      <c r="A4" s="9" t="s">
        <v>8</v>
      </c>
      <c r="B4" s="10">
        <v>226546</v>
      </c>
      <c r="C4" s="10">
        <v>248791</v>
      </c>
      <c r="D4" s="22">
        <v>282171.957</v>
      </c>
      <c r="E4" s="22">
        <v>285081.556</v>
      </c>
      <c r="F4" s="22">
        <v>287803.914</v>
      </c>
      <c r="G4" s="22">
        <v>290326.418</v>
      </c>
      <c r="H4" s="22">
        <v>293045.739</v>
      </c>
      <c r="I4" s="32">
        <v>295753.151</v>
      </c>
      <c r="J4" s="32">
        <v>298593.212</v>
      </c>
      <c r="K4" s="32">
        <v>301579.895</v>
      </c>
      <c r="L4" s="23">
        <v>304374.846</v>
      </c>
      <c r="M4" s="4">
        <f>(L4-B4)/B4*100</f>
        <v>34.35454433095266</v>
      </c>
    </row>
    <row r="5" spans="1:13" ht="12.75">
      <c r="A5" s="1" t="s">
        <v>9</v>
      </c>
      <c r="B5" s="10">
        <v>80776</v>
      </c>
      <c r="C5" s="10">
        <v>93347</v>
      </c>
      <c r="D5" s="10">
        <v>104705</v>
      </c>
      <c r="E5" s="10">
        <v>108209</v>
      </c>
      <c r="F5" s="10">
        <v>109297</v>
      </c>
      <c r="G5" s="10">
        <v>111278</v>
      </c>
      <c r="H5" s="10">
        <v>112000</v>
      </c>
      <c r="I5" s="15">
        <v>113343</v>
      </c>
      <c r="J5" s="15">
        <v>114384</v>
      </c>
      <c r="K5" s="15">
        <v>116011</v>
      </c>
      <c r="L5" s="15">
        <v>116783</v>
      </c>
      <c r="M5" s="4">
        <f>(L5-B5)/B5*100</f>
        <v>44.57635931464792</v>
      </c>
    </row>
    <row r="6" spans="1:13" ht="12.75">
      <c r="A6" s="1" t="s">
        <v>12</v>
      </c>
      <c r="B6" s="10">
        <v>35056.785258164564</v>
      </c>
      <c r="C6" s="10">
        <v>38257</v>
      </c>
      <c r="D6" s="10">
        <v>41990</v>
      </c>
      <c r="E6" s="10">
        <v>41082</v>
      </c>
      <c r="F6" s="10">
        <v>40611.97568874293</v>
      </c>
      <c r="G6" s="10">
        <v>40553</v>
      </c>
      <c r="H6" s="10">
        <v>40468</v>
      </c>
      <c r="I6" s="31">
        <v>40864</v>
      </c>
      <c r="J6" s="15">
        <v>41168</v>
      </c>
      <c r="K6" s="15">
        <v>41453.53</v>
      </c>
      <c r="L6" s="15">
        <v>40232.82</v>
      </c>
      <c r="M6" s="4">
        <f>(L6-B6)/B6*100</f>
        <v>14.764715885150824</v>
      </c>
    </row>
    <row r="7" spans="1:13" ht="12.75">
      <c r="A7" s="1" t="s">
        <v>10</v>
      </c>
      <c r="B7" s="10">
        <v>106940</v>
      </c>
      <c r="C7" s="10">
        <v>125840</v>
      </c>
      <c r="D7" s="10">
        <v>142583</v>
      </c>
      <c r="E7" s="10">
        <v>143734</v>
      </c>
      <c r="F7" s="10">
        <v>144863</v>
      </c>
      <c r="G7" s="10">
        <v>146510</v>
      </c>
      <c r="H7" s="10">
        <v>147401</v>
      </c>
      <c r="I7" s="31">
        <v>149320</v>
      </c>
      <c r="J7" s="15">
        <v>152677</v>
      </c>
      <c r="K7" s="15">
        <v>153836</v>
      </c>
      <c r="L7" s="15">
        <v>154287</v>
      </c>
      <c r="M7" s="4">
        <f>(L7-B7)/B7*100</f>
        <v>44.27435945389938</v>
      </c>
    </row>
    <row r="8" spans="1:13" ht="14.25">
      <c r="A8" s="1" t="s">
        <v>21</v>
      </c>
      <c r="B8" s="10">
        <v>99303</v>
      </c>
      <c r="C8" s="10">
        <v>118793</v>
      </c>
      <c r="D8" s="10">
        <v>136891</v>
      </c>
      <c r="E8" s="10">
        <v>136933</v>
      </c>
      <c r="F8" s="10">
        <v>136485</v>
      </c>
      <c r="G8" s="10">
        <v>137736</v>
      </c>
      <c r="H8" s="11">
        <v>139252</v>
      </c>
      <c r="I8" s="15">
        <v>141730</v>
      </c>
      <c r="J8" s="15">
        <v>144427</v>
      </c>
      <c r="K8" s="15">
        <v>146047</v>
      </c>
      <c r="L8" s="15">
        <v>145362</v>
      </c>
      <c r="M8" s="4">
        <f>(L8-B8)/B8*100</f>
        <v>46.38228452312619</v>
      </c>
    </row>
    <row r="9" spans="1:13" ht="12.75">
      <c r="A9" s="2" t="s">
        <v>15</v>
      </c>
      <c r="B9" s="3" t="s">
        <v>7</v>
      </c>
      <c r="C9" s="3">
        <v>1.9065652569196578</v>
      </c>
      <c r="D9" s="4">
        <f>2464/D8*100</f>
        <v>1.7999722406878464</v>
      </c>
      <c r="E9" s="4">
        <f>2299/E8*100</f>
        <v>1.6789232690439848</v>
      </c>
      <c r="F9" s="4">
        <f>2311/F8*100</f>
        <v>1.6932263618712677</v>
      </c>
      <c r="G9" s="4">
        <f>2275/G8*100</f>
        <v>1.6517105186734042</v>
      </c>
      <c r="H9" s="19">
        <v>1.6028495102404272</v>
      </c>
      <c r="I9" s="24">
        <v>1.6</v>
      </c>
      <c r="J9" s="30">
        <f>(2206/144427)*100</f>
        <v>1.527415233993644</v>
      </c>
      <c r="K9" s="12">
        <v>1.4344795475398162</v>
      </c>
      <c r="L9" s="12">
        <v>1.491448934384502</v>
      </c>
      <c r="M9" s="3" t="s">
        <v>7</v>
      </c>
    </row>
    <row r="10" spans="1:15" ht="12.75">
      <c r="A10" s="2" t="s">
        <v>2</v>
      </c>
      <c r="B10" s="3" t="s">
        <v>7</v>
      </c>
      <c r="C10" s="3">
        <v>0.5421206815273755</v>
      </c>
      <c r="D10" s="4">
        <f>475/D8*100</f>
        <v>0.34699140191831457</v>
      </c>
      <c r="E10" s="4">
        <f>538/E8*100</f>
        <v>0.39289287461751365</v>
      </c>
      <c r="F10" s="4">
        <f>502/F8*100</f>
        <v>0.3678059860057882</v>
      </c>
      <c r="G10" s="4">
        <f>525/G8*100</f>
        <v>0.3811639658477087</v>
      </c>
      <c r="H10" s="19">
        <v>0.38706804929193117</v>
      </c>
      <c r="I10" s="25">
        <v>0.4</v>
      </c>
      <c r="J10" s="30">
        <f>(687/144427)*100</f>
        <v>0.4756728312573134</v>
      </c>
      <c r="K10" s="12">
        <v>0.5039508100187612</v>
      </c>
      <c r="L10" s="12">
        <v>0.5634209765963594</v>
      </c>
      <c r="M10" s="3" t="s">
        <v>7</v>
      </c>
      <c r="O10" s="12"/>
    </row>
    <row r="11" spans="1:15" ht="12.75">
      <c r="A11" s="2" t="s">
        <v>3</v>
      </c>
      <c r="B11" s="3" t="s">
        <v>7</v>
      </c>
      <c r="C11" s="3">
        <v>6.864974914135632</v>
      </c>
      <c r="D11" s="4">
        <f>9931/D8*100</f>
        <v>7.254677078843752</v>
      </c>
      <c r="E11" s="4">
        <f>10155/E8*100</f>
        <v>7.416035579443962</v>
      </c>
      <c r="F11" s="4">
        <f>9981/F8*100</f>
        <v>7.312891526541378</v>
      </c>
      <c r="G11" s="4">
        <f>10138/G8*100</f>
        <v>7.360457687169658</v>
      </c>
      <c r="H11" s="19">
        <v>7.7327435153534605</v>
      </c>
      <c r="I11" s="25">
        <v>7.9</v>
      </c>
      <c r="J11" s="30">
        <f>(11749/144427)*100</f>
        <v>8.134905523205495</v>
      </c>
      <c r="K11" s="12">
        <v>8.11799022225874</v>
      </c>
      <c r="L11" s="12">
        <v>7.549428323771</v>
      </c>
      <c r="M11" s="3" t="s">
        <v>7</v>
      </c>
      <c r="O11" s="13"/>
    </row>
    <row r="12" spans="1:15" ht="12.75">
      <c r="A12" s="2" t="s">
        <v>4</v>
      </c>
      <c r="B12" s="3" t="s">
        <v>7</v>
      </c>
      <c r="C12" s="3">
        <v>16.794031584618494</v>
      </c>
      <c r="D12" s="4">
        <f>19644/D8*100</f>
        <v>14.350103366912363</v>
      </c>
      <c r="E12" s="4">
        <f>18434/E8*100</f>
        <v>13.462058086801573</v>
      </c>
      <c r="F12" s="4">
        <f>17233/F8*100</f>
        <v>12.626295929955672</v>
      </c>
      <c r="G12" s="4">
        <f>16902/G8*100</f>
        <v>12.271301620491375</v>
      </c>
      <c r="H12" s="19">
        <v>11.83753195645305</v>
      </c>
      <c r="I12" s="25">
        <v>11.5</v>
      </c>
      <c r="J12" s="30">
        <f>(16377/144427)*100</f>
        <v>11.339292514557528</v>
      </c>
      <c r="K12" s="12">
        <v>11.16223655560577</v>
      </c>
      <c r="L12" s="12">
        <v>10.940961186554945</v>
      </c>
      <c r="M12" s="3" t="s">
        <v>7</v>
      </c>
      <c r="O12" s="13"/>
    </row>
    <row r="13" spans="1:13" ht="12.75">
      <c r="A13" s="2" t="s">
        <v>5</v>
      </c>
      <c r="B13" s="3" t="s">
        <v>7</v>
      </c>
      <c r="C13" s="3">
        <v>14.703547376927743</v>
      </c>
      <c r="D13" s="4">
        <f>(4216+15763)/D8*100</f>
        <v>14.594823618791594</v>
      </c>
      <c r="E13" s="4">
        <f>(4020+15786)/E8*100</f>
        <v>14.464007945491591</v>
      </c>
      <c r="F13" s="4">
        <f>(4144+15663)/F8*100</f>
        <v>14.512217459794115</v>
      </c>
      <c r="G13" s="4">
        <f>(4486+16220)/G8*100</f>
        <v>15.033106813033628</v>
      </c>
      <c r="H13" s="19">
        <v>14.986499296239911</v>
      </c>
      <c r="I13" s="25">
        <v>15.1</v>
      </c>
      <c r="J13" s="30">
        <f>((4561+16767)/144427)*100</f>
        <v>14.767321899644802</v>
      </c>
      <c r="K13" s="12">
        <v>14.335894170329896</v>
      </c>
      <c r="L13" s="12">
        <v>14.161197561948791</v>
      </c>
      <c r="M13" s="3" t="s">
        <v>7</v>
      </c>
    </row>
    <row r="14" spans="1:15" ht="12.75">
      <c r="A14" s="2" t="s">
        <v>13</v>
      </c>
      <c r="B14" s="3" t="s">
        <v>7</v>
      </c>
      <c r="C14" s="3">
        <v>5.146358340628997</v>
      </c>
      <c r="D14" s="4">
        <f>7380/D8*100</f>
        <v>5.391150623488762</v>
      </c>
      <c r="E14" s="4">
        <f>7261/E8*100</f>
        <v>5.302593239029306</v>
      </c>
      <c r="F14" s="4">
        <f>7244/F8*100</f>
        <v>5.307542953438107</v>
      </c>
      <c r="G14" s="4">
        <f>6950/G8*100</f>
        <v>5.045884881222048</v>
      </c>
      <c r="H14" s="19">
        <v>5.036193376037687</v>
      </c>
      <c r="I14" s="25">
        <v>5.2</v>
      </c>
      <c r="J14" s="30">
        <f>(7455/144427)*100</f>
        <v>5.161777230019317</v>
      </c>
      <c r="K14" s="12">
        <v>5.238075674787396</v>
      </c>
      <c r="L14" s="12">
        <v>5.315694610696055</v>
      </c>
      <c r="M14" s="3" t="s">
        <v>7</v>
      </c>
      <c r="O14" s="13"/>
    </row>
    <row r="15" spans="1:15" ht="12.75">
      <c r="A15" s="2" t="s">
        <v>16</v>
      </c>
      <c r="B15" s="3" t="s">
        <v>7</v>
      </c>
      <c r="C15" s="3">
        <v>2.914468146003098</v>
      </c>
      <c r="D15" s="4">
        <f>4059/D8*100</f>
        <v>2.9651328429188184</v>
      </c>
      <c r="E15" s="4">
        <f>4005/E8*100</f>
        <v>2.9247880350244277</v>
      </c>
      <c r="F15" s="4">
        <f>3691/F8*100</f>
        <v>2.704326482763674</v>
      </c>
      <c r="G15" s="4">
        <f>3687/G8*100</f>
        <v>2.676860080153337</v>
      </c>
      <c r="H15" s="19">
        <v>2.4868583575101253</v>
      </c>
      <c r="I15" s="25">
        <v>2.4</v>
      </c>
      <c r="J15" s="30">
        <f>(3573/144427)*100</f>
        <v>2.473914157325154</v>
      </c>
      <c r="K15" s="12">
        <v>2.4416964518028568</v>
      </c>
      <c r="L15" s="12">
        <v>2.394711134959618</v>
      </c>
      <c r="M15" s="3" t="s">
        <v>7</v>
      </c>
      <c r="O15" s="13"/>
    </row>
    <row r="16" spans="1:13" ht="12.75">
      <c r="A16" s="2" t="s">
        <v>14</v>
      </c>
      <c r="B16" s="3" t="s">
        <v>7</v>
      </c>
      <c r="C16" s="3">
        <v>7.087206209172335</v>
      </c>
      <c r="D16" s="4">
        <f>9374/D8*100</f>
        <v>6.8477840033311175</v>
      </c>
      <c r="E16" s="4">
        <f>9444/E8*100</f>
        <v>6.89680354625985</v>
      </c>
      <c r="F16" s="4">
        <f>9565/F8*100</f>
        <v>7.008096127779609</v>
      </c>
      <c r="G16" s="4">
        <f>9748/G8*100</f>
        <v>7.077307312539931</v>
      </c>
      <c r="H16" s="19">
        <v>7.158963605549651</v>
      </c>
      <c r="I16" s="25">
        <v>7.2</v>
      </c>
      <c r="J16" s="30">
        <f>(10490/144427)*100</f>
        <v>7.263184861556357</v>
      </c>
      <c r="K16" s="12">
        <v>7.181299042767347</v>
      </c>
      <c r="L16" s="12">
        <v>7.036226799301056</v>
      </c>
      <c r="M16" s="3" t="s">
        <v>7</v>
      </c>
    </row>
    <row r="17" spans="1:13" ht="12.75">
      <c r="A17" s="2" t="s">
        <v>17</v>
      </c>
      <c r="B17" s="3" t="s">
        <v>7</v>
      </c>
      <c r="C17" s="3">
        <v>9.42453532224392</v>
      </c>
      <c r="D17" s="4">
        <f>13649/D8*100</f>
        <v>9.970706620595948</v>
      </c>
      <c r="E17" s="4">
        <f>14068/E8*100</f>
        <v>10.273637472340488</v>
      </c>
      <c r="F17" s="4">
        <f>14015/F8*100</f>
        <v>10.268527677034106</v>
      </c>
      <c r="G17" s="4">
        <f>13879/G8*100</f>
        <v>10.076523203810188</v>
      </c>
      <c r="H17" s="19">
        <v>10.13127280039066</v>
      </c>
      <c r="I17" s="25">
        <v>10.1</v>
      </c>
      <c r="J17" s="30">
        <f>(14868/144427)*100</f>
        <v>10.294474024939936</v>
      </c>
      <c r="K17" s="12">
        <v>10.695945113183518</v>
      </c>
      <c r="L17" s="12">
        <v>10.69055186362323</v>
      </c>
      <c r="M17" s="3" t="s">
        <v>7</v>
      </c>
    </row>
    <row r="18" spans="1:13" ht="12.75">
      <c r="A18" s="2" t="s">
        <v>18</v>
      </c>
      <c r="B18" s="3" t="s">
        <v>7</v>
      </c>
      <c r="C18" s="3">
        <v>17.519390194625903</v>
      </c>
      <c r="D18" s="4">
        <f>26188/D8*100</f>
        <v>19.13054912302489</v>
      </c>
      <c r="E18" s="4">
        <f>26848/E8*100</f>
        <v>19.606668954890345</v>
      </c>
      <c r="F18" s="4">
        <f>27624/F8*100</f>
        <v>20.23958676777668</v>
      </c>
      <c r="G18" s="4">
        <f>28260/G8*100</f>
        <v>20.517511761630946</v>
      </c>
      <c r="H18" s="19">
        <v>20.623761238617757</v>
      </c>
      <c r="I18" s="25">
        <v>20.6</v>
      </c>
      <c r="J18" s="30">
        <f>(29938/144427)*100</f>
        <v>20.72881109487838</v>
      </c>
      <c r="K18" s="12">
        <v>20.99475507716747</v>
      </c>
      <c r="L18" s="12">
        <v>21.60261966676298</v>
      </c>
      <c r="M18" s="3" t="s">
        <v>7</v>
      </c>
    </row>
    <row r="19" spans="1:13" ht="12.75">
      <c r="A19" s="2" t="s">
        <v>19</v>
      </c>
      <c r="B19" s="3" t="s">
        <v>7</v>
      </c>
      <c r="C19" s="3">
        <v>8.048086571486296</v>
      </c>
      <c r="D19" s="4">
        <f>11186/D8*100</f>
        <v>8.171464888122667</v>
      </c>
      <c r="E19" s="4">
        <f>11370/E8*100</f>
        <v>8.303330826024407</v>
      </c>
      <c r="F19" s="4">
        <f>11541/F8*100</f>
        <v>8.45587427189801</v>
      </c>
      <c r="G19" s="4">
        <f>11607/G8*100</f>
        <v>8.426990764941628</v>
      </c>
      <c r="H19" s="19">
        <v>8.488208427886136</v>
      </c>
      <c r="I19" s="25">
        <v>8.5</v>
      </c>
      <c r="J19" s="30">
        <f>(12145/144427)*100</f>
        <v>8.409092482707527</v>
      </c>
      <c r="K19" s="12">
        <v>8.500746340194185</v>
      </c>
      <c r="L19" s="12">
        <v>8.782900620519806</v>
      </c>
      <c r="M19" s="3" t="s">
        <v>7</v>
      </c>
    </row>
    <row r="20" spans="1:13" ht="12.75">
      <c r="A20" s="2" t="s">
        <v>20</v>
      </c>
      <c r="B20" s="3" t="s">
        <v>7</v>
      </c>
      <c r="C20" s="3">
        <v>4.304305003703953</v>
      </c>
      <c r="D20" s="4">
        <f>6450/D8*100</f>
        <v>4.7117779839434295</v>
      </c>
      <c r="E20" s="4">
        <f>6477/E8*100</f>
        <v>4.7300504626350115</v>
      </c>
      <c r="F20" s="4">
        <f>6665/F8*100</f>
        <v>4.883320511411511</v>
      </c>
      <c r="G20" s="4">
        <f>6815/G8*100</f>
        <v>4.947871290004065</v>
      </c>
      <c r="H20" s="19">
        <v>4.957199896590354</v>
      </c>
      <c r="I20" s="25">
        <v>5</v>
      </c>
      <c r="J20" s="30">
        <f>(7088/144427)*100</f>
        <v>4.907669618561626</v>
      </c>
      <c r="K20" s="12">
        <v>4.773838379688591</v>
      </c>
      <c r="L20" s="12">
        <v>4.819003591034796</v>
      </c>
      <c r="M20" s="3" t="s">
        <v>7</v>
      </c>
    </row>
    <row r="21" spans="1:13" ht="12.75">
      <c r="A21" s="2" t="s">
        <v>6</v>
      </c>
      <c r="B21" s="3" t="s">
        <v>7</v>
      </c>
      <c r="C21" s="3">
        <v>4.742027240891643</v>
      </c>
      <c r="D21" s="4">
        <f>6113/D8*100</f>
        <v>4.465596715635067</v>
      </c>
      <c r="E21" s="4">
        <f>6228/E8*100</f>
        <v>4.548209708397537</v>
      </c>
      <c r="F21" s="4">
        <f>6307/F8*100</f>
        <v>4.6210206249771035</v>
      </c>
      <c r="G21" s="4">
        <f>6243/G8*100</f>
        <v>4.532584073880467</v>
      </c>
      <c r="H21" s="19">
        <v>4.570849969838854</v>
      </c>
      <c r="I21" s="25">
        <v>4.6</v>
      </c>
      <c r="J21" s="30">
        <f>(6524/144427)*100</f>
        <v>4.517160918664793</v>
      </c>
      <c r="K21" s="12">
        <v>4.619092614655656</v>
      </c>
      <c r="L21" s="12">
        <v>4.6525226675472275</v>
      </c>
      <c r="M21" s="3" t="s">
        <v>7</v>
      </c>
    </row>
    <row r="22" spans="1:13" ht="12.75">
      <c r="A22" s="1" t="s">
        <v>11</v>
      </c>
      <c r="B22" s="14" t="s">
        <v>7</v>
      </c>
      <c r="C22" s="10">
        <v>6176</v>
      </c>
      <c r="D22" s="10">
        <v>7070.048000000001</v>
      </c>
      <c r="E22" s="10">
        <v>7095.302</v>
      </c>
      <c r="F22" s="15">
        <v>7200.77</v>
      </c>
      <c r="G22" s="15">
        <v>7254.745</v>
      </c>
      <c r="H22" s="26">
        <v>7387.724</v>
      </c>
      <c r="I22" s="26">
        <v>7499.702</v>
      </c>
      <c r="J22" s="26">
        <v>7601</v>
      </c>
      <c r="K22" s="10">
        <v>7705</v>
      </c>
      <c r="L22" s="10">
        <v>7601.169</v>
      </c>
      <c r="M22" s="14" t="s">
        <v>7</v>
      </c>
    </row>
    <row r="23" spans="1:13" ht="14.25">
      <c r="A23" s="1" t="s">
        <v>25</v>
      </c>
      <c r="B23" s="16" t="s">
        <v>26</v>
      </c>
      <c r="C23" s="16" t="s">
        <v>27</v>
      </c>
      <c r="D23" s="15" t="s">
        <v>7</v>
      </c>
      <c r="E23" s="15" t="s">
        <v>7</v>
      </c>
      <c r="F23" s="10">
        <v>87576</v>
      </c>
      <c r="G23" s="14" t="s">
        <v>7</v>
      </c>
      <c r="H23" s="14" t="s">
        <v>7</v>
      </c>
      <c r="I23" s="14" t="s">
        <v>7</v>
      </c>
      <c r="J23" s="14" t="s">
        <v>7</v>
      </c>
      <c r="K23" s="15">
        <v>89527</v>
      </c>
      <c r="L23" s="15" t="s">
        <v>7</v>
      </c>
      <c r="M23" s="14" t="s">
        <v>7</v>
      </c>
    </row>
    <row r="24" spans="1:13" ht="12.75">
      <c r="A24" s="9" t="s">
        <v>32</v>
      </c>
      <c r="B24" s="29">
        <v>5839000</v>
      </c>
      <c r="C24" s="29">
        <v>8033900</v>
      </c>
      <c r="D24" s="29">
        <v>11226000</v>
      </c>
      <c r="E24" s="29">
        <v>11347200</v>
      </c>
      <c r="F24" s="29">
        <v>11553000</v>
      </c>
      <c r="G24" s="29">
        <v>11840700</v>
      </c>
      <c r="H24" s="29">
        <v>12263800</v>
      </c>
      <c r="I24" s="29">
        <v>12638400</v>
      </c>
      <c r="J24" s="29">
        <v>12976200</v>
      </c>
      <c r="K24" s="29">
        <v>13254100</v>
      </c>
      <c r="L24" s="27">
        <v>13312200</v>
      </c>
      <c r="M24" s="4">
        <f>(L24-B24)/B24*100</f>
        <v>127.9876691214249</v>
      </c>
    </row>
    <row r="25" spans="1:13" ht="12.75">
      <c r="A25" s="1" t="s">
        <v>33</v>
      </c>
      <c r="B25" s="10">
        <v>631335.137599888</v>
      </c>
      <c r="C25" s="10">
        <v>1168168.00374874</v>
      </c>
      <c r="D25" s="10">
        <v>2572000</v>
      </c>
      <c r="E25" s="10">
        <v>2472312</v>
      </c>
      <c r="F25" s="10">
        <v>2497804</v>
      </c>
      <c r="G25" s="10">
        <v>2571833</v>
      </c>
      <c r="H25" s="10">
        <v>2832692</v>
      </c>
      <c r="I25" s="10">
        <v>3025827</v>
      </c>
      <c r="J25" s="10">
        <v>3246608</v>
      </c>
      <c r="K25" s="10">
        <v>3399774</v>
      </c>
      <c r="L25" s="10">
        <v>3776712</v>
      </c>
      <c r="M25" s="4">
        <v>522.5</v>
      </c>
    </row>
    <row r="26" spans="1:13" ht="12.75">
      <c r="A26" s="2" t="s">
        <v>0</v>
      </c>
      <c r="B26" s="12">
        <v>74.0271626807835</v>
      </c>
      <c r="C26" s="12">
        <v>71.6324518204007</v>
      </c>
      <c r="D26" s="12">
        <v>78.8</v>
      </c>
      <c r="E26" s="12">
        <v>78.5</v>
      </c>
      <c r="F26" s="12">
        <v>78.3</v>
      </c>
      <c r="G26" s="12">
        <v>78.9</v>
      </c>
      <c r="H26" s="12">
        <v>79</v>
      </c>
      <c r="I26" s="12">
        <v>79.3</v>
      </c>
      <c r="J26" s="12">
        <v>79.2</v>
      </c>
      <c r="K26" s="12">
        <v>78.7</v>
      </c>
      <c r="L26" s="12">
        <v>77</v>
      </c>
      <c r="M26" s="4">
        <f>(L26-B26)/B26*100</f>
        <v>4.015873649022354</v>
      </c>
    </row>
    <row r="27" spans="1:13" ht="12.75">
      <c r="A27" s="20" t="s">
        <v>1</v>
      </c>
      <c r="B27" s="17">
        <v>25.972837319216485</v>
      </c>
      <c r="C27" s="17">
        <v>28.367548179599318</v>
      </c>
      <c r="D27" s="17">
        <v>21.2</v>
      </c>
      <c r="E27" s="17">
        <v>21.5</v>
      </c>
      <c r="F27" s="17">
        <v>21.7</v>
      </c>
      <c r="G27" s="17">
        <v>21.1</v>
      </c>
      <c r="H27" s="17">
        <v>21</v>
      </c>
      <c r="I27" s="17">
        <v>20.7</v>
      </c>
      <c r="J27" s="17">
        <v>20.8</v>
      </c>
      <c r="K27" s="17">
        <v>21.3</v>
      </c>
      <c r="L27" s="17">
        <v>23</v>
      </c>
      <c r="M27" s="4">
        <f>(L27-B27)/B27*100</f>
        <v>-11.44594748228364</v>
      </c>
    </row>
    <row r="28" spans="1:13" ht="12.75">
      <c r="A28" s="37" t="s">
        <v>29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30" spans="1:13" ht="28.5" customHeight="1">
      <c r="A30" s="39" t="s">
        <v>22</v>
      </c>
      <c r="B30" s="35"/>
      <c r="C30" s="35"/>
      <c r="D30" s="35"/>
      <c r="E30" s="35"/>
      <c r="F30" s="35"/>
      <c r="G30" s="35"/>
      <c r="H30" s="33"/>
      <c r="I30" s="33"/>
      <c r="J30" s="33"/>
      <c r="K30" s="33"/>
      <c r="L30" s="33"/>
      <c r="M30" s="33"/>
    </row>
    <row r="31" spans="1:7" ht="13.5">
      <c r="A31" s="40" t="s">
        <v>28</v>
      </c>
      <c r="B31" s="40"/>
      <c r="C31" s="40"/>
      <c r="D31" s="40"/>
      <c r="E31" s="40"/>
      <c r="F31" s="40"/>
      <c r="G31" s="40"/>
    </row>
    <row r="32" ht="13.5">
      <c r="A32" s="18" t="s">
        <v>23</v>
      </c>
    </row>
    <row r="33" ht="13.5">
      <c r="A33" s="18" t="s">
        <v>24</v>
      </c>
    </row>
    <row r="34" ht="13.5">
      <c r="A34" s="18"/>
    </row>
    <row r="35" ht="13.5">
      <c r="A35" s="18"/>
    </row>
    <row r="36" spans="1:13" ht="126" customHeight="1">
      <c r="A36" s="41" t="s">
        <v>34</v>
      </c>
      <c r="B36" s="41"/>
      <c r="C36" s="41"/>
      <c r="D36" s="41"/>
      <c r="E36" s="41"/>
      <c r="F36" s="41"/>
      <c r="G36" s="41"/>
      <c r="H36" s="33"/>
      <c r="I36" s="33"/>
      <c r="J36" s="33"/>
      <c r="K36" s="33"/>
      <c r="L36" s="33"/>
      <c r="M36" s="33"/>
    </row>
    <row r="37" spans="1:13" ht="15.7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ht="12.75">
      <c r="A38" s="28"/>
    </row>
  </sheetData>
  <sheetProtection/>
  <mergeCells count="6">
    <mergeCell ref="A37:M37"/>
    <mergeCell ref="A1:M1"/>
    <mergeCell ref="A28:M28"/>
    <mergeCell ref="A30:G30"/>
    <mergeCell ref="A31:G31"/>
    <mergeCell ref="A36:G36"/>
  </mergeCells>
  <printOptions horizontalCentered="1"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harry.crump</cp:lastModifiedBy>
  <cp:lastPrinted>2010-04-25T19:33:06Z</cp:lastPrinted>
  <dcterms:created xsi:type="dcterms:W3CDTF">2004-02-27T13:58:26Z</dcterms:created>
  <dcterms:modified xsi:type="dcterms:W3CDTF">2011-01-20T16:57:32Z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