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<sst xmlns="http://schemas.openxmlformats.org/spreadsheetml/2006/main" count="35" uniqueCount="32">
  <si>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Governments</t>
  </si>
  <si>
    <t>Percent change 1980 to 2002</t>
  </si>
  <si>
    <t>Goods (percent)</t>
  </si>
  <si>
    <t>Services (percent)</t>
  </si>
  <si>
    <r>
      <t>1</t>
    </r>
    <r>
      <rPr>
        <sz val="9"/>
        <rFont val="Arial"/>
        <family val="2"/>
      </rPr>
      <t>1982</t>
    </r>
  </si>
  <si>
    <r>
      <t>2</t>
    </r>
    <r>
      <rPr>
        <sz val="9"/>
        <rFont val="Arial"/>
        <family val="2"/>
      </rPr>
      <t>1992</t>
    </r>
  </si>
  <si>
    <t>Mining</t>
  </si>
  <si>
    <t>Construction</t>
  </si>
  <si>
    <t>Manufacturing</t>
  </si>
  <si>
    <t>Transportation, communication, and other public utilities</t>
  </si>
  <si>
    <t>Wholesale and retail trade</t>
  </si>
  <si>
    <t>Finance, insurance, and real estate</t>
  </si>
  <si>
    <t>Services</t>
  </si>
  <si>
    <t>Public administration</t>
  </si>
  <si>
    <t>Agriculture (percent)</t>
  </si>
  <si>
    <t>NA</t>
  </si>
  <si>
    <t>Resident population (thousands)</t>
  </si>
  <si>
    <t>Households (thousands)</t>
  </si>
  <si>
    <t>Civilian labor force (thousands)</t>
  </si>
  <si>
    <t>Employed (thousands)</t>
  </si>
  <si>
    <t>Business establishments (thousands)</t>
  </si>
  <si>
    <t>Table 1-1: Economic and Social Characteristics of the United States</t>
  </si>
  <si>
    <r>
      <t>Median Household Income</t>
    </r>
    <r>
      <rPr>
        <sz val="9"/>
        <rFont val="Arial"/>
        <family val="2"/>
      </rPr>
      <t>:  U.S. Department of Commerce, U.S. Census Bureau, Historical Income Tables, table H-6, available at www.census.gov/hhes/income/histinc/h0601.html as of August 23, 2004.</t>
    </r>
  </si>
  <si>
    <t>Median household income ($2000)</t>
  </si>
  <si>
    <r>
      <t>Gross Domestic Product</t>
    </r>
    <r>
      <rPr>
        <sz val="9"/>
        <rFont val="Arial"/>
        <family val="2"/>
      </rPr>
      <t>:  U.S. Department of Commerce, Bureau of Economic Analysis, National Income and Product Accounts, Gross Domestic Product, available at www.bea.doc.gov as of June 10, 2004.</t>
    </r>
  </si>
  <si>
    <r>
      <t>Key</t>
    </r>
    <r>
      <rPr>
        <sz val="10"/>
        <rFont val="Arial"/>
        <family val="0"/>
      </rPr>
      <t>:  NA = not available.</t>
    </r>
  </si>
  <si>
    <r>
      <t>Foreign trade</t>
    </r>
    <r>
      <rPr>
        <sz val="9"/>
        <rFont val="Arial"/>
        <family val="2"/>
      </rPr>
      <t>:  U.S. Department of Commerce, Bureau of Economic Analysis, National Income and Product Accounts, U.S. International Transactions, available at www.bea.doc.gov as of June 10, 2004.</t>
    </r>
  </si>
  <si>
    <r>
      <t>Sources</t>
    </r>
    <r>
      <rPr>
        <sz val="9"/>
        <rFont val="Arial"/>
        <family val="2"/>
      </rPr>
      <t xml:space="preserve">:  Unless otherwise stated all data from: U.S. Department of Commerce, U.S. Census Bureau, </t>
    </r>
    <r>
      <rPr>
        <i/>
        <sz val="9"/>
        <rFont val="Arial"/>
        <family val="2"/>
      </rPr>
      <t>Statistical Abstract of the United States: 2003</t>
    </r>
    <r>
      <rPr>
        <sz val="9"/>
        <rFont val="Arial"/>
        <family val="2"/>
      </rPr>
      <t xml:space="preserve"> (Washington, 2003), available at http://www.census.gov/statab/www/ as of June 10, 2004.</t>
    </r>
  </si>
  <si>
    <t>Foreign trade ($2000 millions)</t>
  </si>
  <si>
    <t>Gross domestic product ($2000 millions)</t>
  </si>
  <si>
    <r>
      <t>1</t>
    </r>
    <r>
      <rPr>
        <sz val="10"/>
        <rFont val="Arial"/>
        <family val="0"/>
      </rPr>
      <t>81,831</t>
    </r>
  </si>
  <si>
    <r>
      <t>2</t>
    </r>
    <r>
      <rPr>
        <sz val="10"/>
        <rFont val="Arial"/>
        <family val="0"/>
      </rPr>
      <t>85,006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</si>
</sst>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 horizontal="right" wrapText="1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3" xfId="0" applyNumberFormat="1" applyBorder="1" applyAlignment="1">
      <alignment/>
    </xf>
    <xf numFmtId="0" fontId="0" fillId="0" borderId="0" xfId="0" applyAlignment="1">
      <alignment horizontal="left" indent="2"/>
    </xf>
    <xf numFmtId="171" fontId="0" fillId="0" borderId="0" xfId="0" applyNumberFormat="1" applyAlignment="1">
      <alignment horizontal="right"/>
    </xf>
    <xf numFmtId="171" fontId="0" fillId="0" borderId="3" xfId="0" applyNumberFormat="1" applyBorder="1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left" indent="1"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left" indent="2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28125" style="0" customWidth="1"/>
    <col min="2" max="4" width="10.7109375" style="0" bestFit="1" customWidth="1"/>
    <col min="5" max="5" width="11.7109375" style="0" bestFit="1" customWidth="1"/>
    <col min="6" max="6" width="11.8515625" style="0" customWidth="1"/>
    <col min="8" max="8" width="10.28125" style="0" bestFit="1" customWidth="1"/>
  </cols>
  <sheetData>
    <row r="1" ht="15.75">
      <c r="A1" s="3" t="s">
        <v>21</v>
      </c>
    </row>
    <row r="2" spans="1:6" ht="13.5" thickBot="1">
      <c r="A2" s="1"/>
      <c r="B2" s="1"/>
      <c r="C2" s="1"/>
      <c r="D2" s="1"/>
      <c r="E2" s="1"/>
      <c r="F2" s="1"/>
    </row>
    <row r="3" spans="1:6" ht="39" customHeight="1">
      <c r="A3" s="4"/>
      <c r="B3" s="5">
        <v>1980</v>
      </c>
      <c r="C3" s="5">
        <v>1990</v>
      </c>
      <c r="D3" s="5">
        <v>2000</v>
      </c>
      <c r="E3" s="5">
        <v>2002</v>
      </c>
      <c r="F3" s="9" t="s">
        <v>1</v>
      </c>
    </row>
    <row r="4" spans="1:6" ht="12.75">
      <c r="A4" t="s">
        <v>16</v>
      </c>
      <c r="B4" s="6">
        <v>227225</v>
      </c>
      <c r="C4" s="6">
        <v>249623</v>
      </c>
      <c r="D4" s="6">
        <v>282224</v>
      </c>
      <c r="E4" s="6">
        <v>288369</v>
      </c>
      <c r="F4" s="8">
        <f>(E4-B4)/B4*100</f>
        <v>26.909010892287384</v>
      </c>
    </row>
    <row r="5" spans="1:6" ht="12.75">
      <c r="A5" s="2" t="s">
        <v>17</v>
      </c>
      <c r="B5" s="6">
        <v>80776</v>
      </c>
      <c r="C5" s="6">
        <v>93347</v>
      </c>
      <c r="D5" s="6">
        <v>104705</v>
      </c>
      <c r="E5" s="6">
        <v>109927</v>
      </c>
      <c r="F5" s="8">
        <f>(E5-B5)/B5*100</f>
        <v>36.088689709814794</v>
      </c>
    </row>
    <row r="6" spans="1:6" ht="12.75">
      <c r="A6" s="2" t="s">
        <v>23</v>
      </c>
      <c r="B6" s="6">
        <v>35056.785258164564</v>
      </c>
      <c r="C6" s="6">
        <v>38256.21487867177</v>
      </c>
      <c r="D6" s="6">
        <v>41990</v>
      </c>
      <c r="E6" s="6">
        <v>40611.97568874293</v>
      </c>
      <c r="F6" s="8">
        <f>(E6-B6)/B6*100</f>
        <v>15.846263111888135</v>
      </c>
    </row>
    <row r="7" spans="1:6" ht="12.75">
      <c r="A7" s="2" t="s">
        <v>18</v>
      </c>
      <c r="B7" s="6">
        <v>106940</v>
      </c>
      <c r="C7" s="6">
        <v>125840</v>
      </c>
      <c r="D7" s="6">
        <v>142583</v>
      </c>
      <c r="E7" s="6">
        <v>144863</v>
      </c>
      <c r="F7" s="8">
        <f>(E7-B7)/B7*100</f>
        <v>35.46194127548158</v>
      </c>
    </row>
    <row r="8" spans="1:6" ht="12.75">
      <c r="A8" s="2" t="s">
        <v>19</v>
      </c>
      <c r="B8" s="6">
        <v>99303</v>
      </c>
      <c r="C8" s="6">
        <v>118793</v>
      </c>
      <c r="D8" s="6">
        <v>136891</v>
      </c>
      <c r="E8" s="6">
        <v>136485</v>
      </c>
      <c r="F8" s="8">
        <f>(E8-B8)/B8*100</f>
        <v>37.44297755354823</v>
      </c>
    </row>
    <row r="9" spans="1:6" ht="12.75">
      <c r="A9" s="14" t="s">
        <v>14</v>
      </c>
      <c r="B9" s="8">
        <f>3364/B8*100</f>
        <v>3.387611653222964</v>
      </c>
      <c r="C9" s="8">
        <f>3223/C8*100</f>
        <v>2.713122827102607</v>
      </c>
      <c r="D9" s="8">
        <f>3382/D8*100</f>
        <v>2.4705787816584</v>
      </c>
      <c r="E9" s="8">
        <f>3340/E8*100</f>
        <v>2.447155365058431</v>
      </c>
      <c r="F9" s="8">
        <f>(3340-3364)/3364*100</f>
        <v>-0.713436385255648</v>
      </c>
    </row>
    <row r="10" spans="1:8" ht="12.75">
      <c r="A10" s="14" t="s">
        <v>6</v>
      </c>
      <c r="B10" s="8">
        <f>979/B8*100</f>
        <v>0.985871524525946</v>
      </c>
      <c r="C10" s="8">
        <f>724/C8*100</f>
        <v>0.6094635205778118</v>
      </c>
      <c r="D10" s="8">
        <f>524/D8*100</f>
        <v>0.38278630443199335</v>
      </c>
      <c r="E10" s="8">
        <f>516/E8*100</f>
        <v>0.3780635234641169</v>
      </c>
      <c r="F10" s="8">
        <f>(516-979)/979*100</f>
        <v>-47.29315628192033</v>
      </c>
      <c r="H10" s="8"/>
    </row>
    <row r="11" spans="1:8" ht="12.75">
      <c r="A11" s="14" t="s">
        <v>7</v>
      </c>
      <c r="B11" s="8">
        <f>6215/B8*100</f>
        <v>6.258622599518645</v>
      </c>
      <c r="C11" s="8">
        <f>7764/C8*100</f>
        <v>6.535738637798523</v>
      </c>
      <c r="D11" s="8">
        <f>9591/D8*100</f>
        <v>7.006304285891694</v>
      </c>
      <c r="E11" s="8">
        <f>9669/E8*100</f>
        <v>7.084294977470051</v>
      </c>
      <c r="F11" s="8">
        <f>(9669-6215)/6215*100</f>
        <v>55.575221238938056</v>
      </c>
      <c r="H11" s="18"/>
    </row>
    <row r="12" spans="1:8" ht="12.75">
      <c r="A12" s="14" t="s">
        <v>8</v>
      </c>
      <c r="B12" s="8">
        <f>21942/B8*100</f>
        <v>22.09600918401257</v>
      </c>
      <c r="C12" s="8">
        <f>21346/C8*100</f>
        <v>17.969072251732005</v>
      </c>
      <c r="D12" s="8">
        <f>20256/D8*100</f>
        <v>14.797174394226062</v>
      </c>
      <c r="E12" s="8">
        <f>18147/E8*100</f>
        <v>13.295966589735137</v>
      </c>
      <c r="F12" s="8">
        <f>(18147-21942)/21942*100</f>
        <v>-17.29559748427673</v>
      </c>
      <c r="H12" s="18"/>
    </row>
    <row r="13" spans="1:8" ht="12.75">
      <c r="A13" s="14" t="s">
        <v>9</v>
      </c>
      <c r="B13" s="8">
        <f>6525/B8*100</f>
        <v>6.570798465303163</v>
      </c>
      <c r="C13" s="8">
        <f>8168/C8*100</f>
        <v>6.875826016684485</v>
      </c>
      <c r="D13" s="8">
        <f>9846/D8*100</f>
        <v>7.192583880605738</v>
      </c>
      <c r="E13" s="8">
        <f>9680/E8*100</f>
        <v>7.092354471187309</v>
      </c>
      <c r="F13" s="8">
        <f>(9680-6525)/6525*100</f>
        <v>48.35249042145594</v>
      </c>
      <c r="H13" s="18"/>
    </row>
    <row r="14" spans="1:6" ht="12.75">
      <c r="A14" s="14" t="s">
        <v>10</v>
      </c>
      <c r="B14" s="8">
        <f>20191/B8*100</f>
        <v>20.332719051790985</v>
      </c>
      <c r="C14" s="8">
        <f>24622/C8*100</f>
        <v>20.726810502302325</v>
      </c>
      <c r="D14" s="8">
        <f>28140/D8*100</f>
        <v>20.556501157855518</v>
      </c>
      <c r="E14" s="8">
        <f>28096/E8*100</f>
        <v>20.585412316371762</v>
      </c>
      <c r="F14" s="8">
        <f>(28096-20191)/20191*100</f>
        <v>39.15110692882968</v>
      </c>
    </row>
    <row r="15" spans="1:6" ht="12.75">
      <c r="A15" s="14" t="s">
        <v>11</v>
      </c>
      <c r="B15" s="8">
        <f>5993/B8*100</f>
        <v>6.0350643988600545</v>
      </c>
      <c r="C15" s="8">
        <f>8051/C8*100</f>
        <v>6.777335364878402</v>
      </c>
      <c r="D15" s="8">
        <f>8828/D8*100</f>
        <v>6.4489265181786966</v>
      </c>
      <c r="E15" s="8">
        <f>9125/E8*100</f>
        <v>6.685716379089277</v>
      </c>
      <c r="F15" s="8">
        <f>(9125-5993)/5993*100</f>
        <v>52.26097113298849</v>
      </c>
    </row>
    <row r="16" spans="1:6" ht="12.75">
      <c r="A16" s="14" t="s">
        <v>12</v>
      </c>
      <c r="B16" s="8">
        <f>28752/B8*100</f>
        <v>28.953808042053108</v>
      </c>
      <c r="C16" s="8">
        <f>39267/C8*100</f>
        <v>33.05497798691842</v>
      </c>
      <c r="D16" s="8">
        <f>50249/D8*100</f>
        <v>36.707307273670295</v>
      </c>
      <c r="E16" s="8">
        <f>51727/E8*100</f>
        <v>37.899402864783674</v>
      </c>
      <c r="F16" s="8">
        <f>(51727-28752)/28752*100</f>
        <v>79.90748469671675</v>
      </c>
    </row>
    <row r="17" spans="1:6" ht="12.75">
      <c r="A17" s="14" t="s">
        <v>13</v>
      </c>
      <c r="B17" s="8">
        <f>5342/B8*100</f>
        <v>5.379495080712567</v>
      </c>
      <c r="C17" s="8">
        <f>5627/C8*100</f>
        <v>4.736811091562634</v>
      </c>
      <c r="D17" s="8">
        <f>6076/D8*100</f>
        <v>4.4385679116961665</v>
      </c>
      <c r="E17" s="8">
        <f>6184/E8*100</f>
        <v>4.5309008315932155</v>
      </c>
      <c r="F17" s="8">
        <f>(6184-5342)/5342*100</f>
        <v>15.761886933732686</v>
      </c>
    </row>
    <row r="18" spans="1:6" ht="12.75">
      <c r="A18" s="2" t="s">
        <v>20</v>
      </c>
      <c r="B18" s="12" t="s">
        <v>15</v>
      </c>
      <c r="C18" s="6">
        <v>6176</v>
      </c>
      <c r="D18" s="6">
        <v>7070.048000000001</v>
      </c>
      <c r="E18" s="12" t="s">
        <v>15</v>
      </c>
      <c r="F18" s="12" t="s">
        <v>15</v>
      </c>
    </row>
    <row r="19" spans="1:6" ht="14.25">
      <c r="A19" s="2" t="s">
        <v>0</v>
      </c>
      <c r="B19" s="28" t="s">
        <v>30</v>
      </c>
      <c r="C19" s="28" t="s">
        <v>31</v>
      </c>
      <c r="D19" s="7" t="s">
        <v>15</v>
      </c>
      <c r="E19" s="6">
        <v>87576</v>
      </c>
      <c r="F19" s="8">
        <f>(E19-81831)/81831*100</f>
        <v>7.020566777871466</v>
      </c>
    </row>
    <row r="20" spans="1:6" ht="12.75">
      <c r="A20" t="s">
        <v>29</v>
      </c>
      <c r="B20" s="17">
        <v>5161664</v>
      </c>
      <c r="C20" s="17">
        <v>7112492</v>
      </c>
      <c r="D20" s="17">
        <v>9816969</v>
      </c>
      <c r="E20" s="17">
        <v>10083009</v>
      </c>
      <c r="F20" s="8">
        <f>(E20-B20)/B20*100</f>
        <v>95.34415645807243</v>
      </c>
    </row>
    <row r="21" spans="1:6" ht="12.75">
      <c r="A21" s="2" t="s">
        <v>28</v>
      </c>
      <c r="B21" s="6">
        <v>1041907.0762400771</v>
      </c>
      <c r="C21" s="6">
        <v>1411116.5831592157</v>
      </c>
      <c r="D21" s="6">
        <v>2515491.2312827217</v>
      </c>
      <c r="E21" s="6">
        <v>2276438.097002897</v>
      </c>
      <c r="F21" s="8">
        <f>(E21-B21)/B21*100</f>
        <v>118.48763185464325</v>
      </c>
    </row>
    <row r="22" spans="1:6" ht="12.75">
      <c r="A22" s="14" t="s">
        <v>2</v>
      </c>
      <c r="B22" s="8">
        <v>84.18061537095414</v>
      </c>
      <c r="C22" s="8">
        <v>76.94043481999466</v>
      </c>
      <c r="D22" s="8">
        <v>79.36463324073382</v>
      </c>
      <c r="E22" s="8">
        <v>78.03987064775856</v>
      </c>
      <c r="F22" s="15">
        <v>102.54955909902606</v>
      </c>
    </row>
    <row r="23" spans="1:6" ht="12.75">
      <c r="A23" s="23" t="s">
        <v>3</v>
      </c>
      <c r="B23" s="13">
        <v>15.819384629045864</v>
      </c>
      <c r="C23" s="13">
        <v>23.059565180005333</v>
      </c>
      <c r="D23" s="13">
        <v>20.63536675926618</v>
      </c>
      <c r="E23" s="13">
        <v>21.960129352241434</v>
      </c>
      <c r="F23" s="16">
        <v>203.2998292856011</v>
      </c>
    </row>
    <row r="24" spans="1:6" ht="12.75">
      <c r="A24" s="22" t="s">
        <v>25</v>
      </c>
      <c r="B24" s="20"/>
      <c r="C24" s="20"/>
      <c r="D24" s="20"/>
      <c r="E24" s="20"/>
      <c r="F24" s="21"/>
    </row>
    <row r="25" spans="1:6" ht="12.75">
      <c r="A25" s="19"/>
      <c r="B25" s="20"/>
      <c r="C25" s="20"/>
      <c r="D25" s="20"/>
      <c r="E25" s="20"/>
      <c r="F25" s="21"/>
    </row>
    <row r="26" spans="1:6" ht="13.5">
      <c r="A26" s="10" t="s">
        <v>4</v>
      </c>
      <c r="B26" s="11"/>
      <c r="C26" s="11"/>
      <c r="D26" s="11"/>
      <c r="E26" s="11"/>
      <c r="F26" s="11"/>
    </row>
    <row r="27" spans="1:6" ht="13.5">
      <c r="A27" s="10" t="s">
        <v>5</v>
      </c>
      <c r="B27" s="11"/>
      <c r="C27" s="11"/>
      <c r="D27" s="11"/>
      <c r="E27" s="11"/>
      <c r="F27" s="11"/>
    </row>
    <row r="28" spans="1:6" ht="13.5">
      <c r="A28" s="10"/>
      <c r="B28" s="11"/>
      <c r="C28" s="11"/>
      <c r="D28" s="11"/>
      <c r="E28" s="11"/>
      <c r="F28" s="11"/>
    </row>
    <row r="29" spans="1:6" ht="26.25" customHeight="1">
      <c r="A29" s="26" t="s">
        <v>27</v>
      </c>
      <c r="B29" s="27"/>
      <c r="C29" s="27"/>
      <c r="D29" s="27"/>
      <c r="E29" s="27"/>
      <c r="F29" s="27"/>
    </row>
    <row r="30" spans="1:6" ht="26.25" customHeight="1">
      <c r="A30" s="26" t="s">
        <v>22</v>
      </c>
      <c r="B30" s="27"/>
      <c r="C30" s="27"/>
      <c r="D30" s="27"/>
      <c r="E30" s="27"/>
      <c r="F30" s="27"/>
    </row>
    <row r="31" spans="1:6" ht="24.75" customHeight="1">
      <c r="A31" s="24" t="s">
        <v>24</v>
      </c>
      <c r="B31" s="25"/>
      <c r="C31" s="25"/>
      <c r="D31" s="25"/>
      <c r="E31" s="25"/>
      <c r="F31" s="25"/>
    </row>
    <row r="32" spans="1:6" ht="27" customHeight="1">
      <c r="A32" s="24" t="s">
        <v>26</v>
      </c>
      <c r="B32" s="25"/>
      <c r="C32" s="25"/>
      <c r="D32" s="25"/>
      <c r="E32" s="25"/>
      <c r="F32" s="25"/>
    </row>
  </sheetData>
  <mergeCells count="4">
    <mergeCell ref="A32:F32"/>
    <mergeCell ref="A29:F29"/>
    <mergeCell ref="A31:F31"/>
    <mergeCell ref="A30:F30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2004-10-01T13:25:04Z</cp:lastPrinted>
  <dcterms:created xsi:type="dcterms:W3CDTF">2004-02-27T13:58:26Z</dcterms:created>
  <dcterms:modified xsi:type="dcterms:W3CDTF">2004-12-06T15:37:55Z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78115346</vt:i4>
  </property>
  <property fmtid="{D5CDD505-2E9C-101B-9397-08002B2CF9AE}" pid="3" name="_EmailSubject">
    <vt:lpwstr>Freight Facts and Figures webpage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-111116415</vt:i4>
  </property>
</Properties>
</file>